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5940" tabRatio="500"/>
  </bookViews>
  <sheets>
    <sheet name="Sheet1" sheetId="1" r:id="rId1"/>
  </sheet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5" i="1"/>
  <c r="P15"/>
  <c r="H16"/>
  <c r="P16"/>
  <c r="H17"/>
  <c r="P17"/>
  <c r="H18"/>
  <c r="P18"/>
  <c r="H19"/>
  <c r="P19"/>
  <c r="H20"/>
  <c r="P20"/>
  <c r="H21"/>
  <c r="P21"/>
  <c r="H22"/>
  <c r="P22"/>
  <c r="H23"/>
  <c r="P23"/>
  <c r="H24"/>
  <c r="P24"/>
  <c r="H25"/>
  <c r="P25"/>
  <c r="H26"/>
  <c r="P26"/>
  <c r="H27"/>
  <c r="P27"/>
  <c r="H28"/>
  <c r="P28"/>
  <c r="H29"/>
  <c r="P29"/>
  <c r="H30"/>
  <c r="P30"/>
  <c r="H31"/>
  <c r="P31"/>
  <c r="H32"/>
  <c r="P32"/>
  <c r="H33"/>
  <c r="P33"/>
  <c r="H34"/>
  <c r="P34"/>
  <c r="H35"/>
  <c r="P35"/>
  <c r="H36"/>
  <c r="P36"/>
  <c r="H37"/>
  <c r="P37"/>
  <c r="H38"/>
  <c r="P38"/>
  <c r="H39"/>
  <c r="P39"/>
  <c r="H40"/>
  <c r="P40"/>
  <c r="H41"/>
  <c r="P41"/>
  <c r="H42"/>
  <c r="P42"/>
  <c r="H43"/>
  <c r="P43"/>
  <c r="H44"/>
  <c r="P44"/>
  <c r="H45"/>
  <c r="P45"/>
  <c r="H46"/>
  <c r="P46"/>
  <c r="H47"/>
  <c r="P47"/>
  <c r="H48"/>
  <c r="P48"/>
  <c r="H49"/>
  <c r="P49"/>
  <c r="H50"/>
  <c r="P50"/>
  <c r="H51"/>
  <c r="P51"/>
  <c r="H52"/>
  <c r="P52"/>
  <c r="H53"/>
  <c r="P53"/>
  <c r="H54"/>
  <c r="P54"/>
  <c r="H55"/>
  <c r="P55"/>
  <c r="H56"/>
  <c r="P56"/>
  <c r="H57"/>
  <c r="P57"/>
  <c r="H58"/>
  <c r="P58"/>
  <c r="H59"/>
  <c r="P59"/>
  <c r="H60"/>
  <c r="P60"/>
  <c r="H61"/>
  <c r="P61"/>
  <c r="H62"/>
  <c r="P62"/>
  <c r="H63"/>
  <c r="P63"/>
  <c r="H64"/>
  <c r="P64"/>
  <c r="H65"/>
  <c r="P65"/>
  <c r="H66"/>
  <c r="P66"/>
  <c r="H67"/>
  <c r="P67"/>
  <c r="H68"/>
  <c r="P68"/>
  <c r="H69"/>
  <c r="P69"/>
  <c r="H70"/>
  <c r="P70"/>
  <c r="H71"/>
  <c r="P71"/>
  <c r="H72"/>
  <c r="P72"/>
  <c r="H73"/>
  <c r="P73"/>
  <c r="H74"/>
  <c r="P74"/>
  <c r="H75"/>
  <c r="P75"/>
  <c r="H76"/>
  <c r="P76"/>
  <c r="H77"/>
  <c r="P77"/>
  <c r="H78"/>
  <c r="P78"/>
  <c r="H79"/>
  <c r="P79"/>
  <c r="H80"/>
  <c r="P80"/>
  <c r="H81"/>
  <c r="P81"/>
  <c r="H82"/>
  <c r="P82"/>
  <c r="H83"/>
  <c r="P83"/>
  <c r="H84"/>
  <c r="P84"/>
  <c r="H85"/>
  <c r="P85"/>
  <c r="H86"/>
  <c r="P86"/>
  <c r="H87"/>
  <c r="P87"/>
  <c r="H88"/>
  <c r="P88"/>
  <c r="H89"/>
  <c r="P89"/>
  <c r="H90"/>
  <c r="P90"/>
  <c r="H91"/>
  <c r="P91"/>
  <c r="H92"/>
  <c r="P92"/>
  <c r="H93"/>
  <c r="P93"/>
  <c r="H94"/>
  <c r="P94"/>
  <c r="H95"/>
  <c r="P95"/>
  <c r="H96"/>
  <c r="P96"/>
  <c r="H97"/>
  <c r="P97"/>
  <c r="H98"/>
  <c r="P98"/>
  <c r="H99"/>
  <c r="P99"/>
  <c r="H100"/>
  <c r="P100"/>
  <c r="H101"/>
  <c r="P101"/>
  <c r="H102"/>
  <c r="P102"/>
  <c r="H103"/>
  <c r="P103"/>
  <c r="H104"/>
  <c r="P104"/>
  <c r="H105"/>
  <c r="P105"/>
  <c r="H106"/>
  <c r="P106"/>
  <c r="H107"/>
  <c r="P107"/>
  <c r="H108"/>
  <c r="P108"/>
  <c r="H109"/>
  <c r="P109"/>
  <c r="H110"/>
  <c r="P110"/>
  <c r="H111"/>
  <c r="P111"/>
  <c r="H112"/>
  <c r="P112"/>
  <c r="H113"/>
  <c r="P113"/>
  <c r="H114"/>
  <c r="P114"/>
  <c r="H115"/>
  <c r="P115"/>
  <c r="H116"/>
  <c r="P116"/>
  <c r="H117"/>
  <c r="P117"/>
  <c r="H118"/>
  <c r="P118"/>
  <c r="H119"/>
  <c r="P119"/>
  <c r="H120"/>
  <c r="P120"/>
  <c r="H121"/>
  <c r="P121"/>
  <c r="H122"/>
  <c r="P122"/>
  <c r="H123"/>
  <c r="P123"/>
  <c r="H124"/>
  <c r="P124"/>
  <c r="H125"/>
  <c r="P125"/>
  <c r="H126"/>
  <c r="P126"/>
  <c r="H127"/>
  <c r="P127"/>
  <c r="H128"/>
  <c r="P128"/>
  <c r="H129"/>
  <c r="P129"/>
  <c r="H130"/>
  <c r="P130"/>
  <c r="H131"/>
  <c r="P131"/>
  <c r="H132"/>
  <c r="P132"/>
  <c r="H133"/>
  <c r="P133"/>
  <c r="H134"/>
  <c r="P134"/>
  <c r="H135"/>
  <c r="P135"/>
  <c r="H136"/>
  <c r="P136"/>
  <c r="H137"/>
  <c r="P137"/>
  <c r="H138"/>
  <c r="P138"/>
  <c r="H139"/>
  <c r="P139"/>
  <c r="H140"/>
  <c r="P140"/>
  <c r="H141"/>
  <c r="P141"/>
  <c r="P148"/>
  <c r="V148"/>
  <c r="L15"/>
  <c r="AD2"/>
  <c r="AA4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9"/>
  <c r="V149"/>
  <c r="X2"/>
  <c r="X3"/>
  <c r="X4"/>
  <c r="X5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50"/>
  <c r="V150"/>
  <c r="V152"/>
  <c r="R8"/>
  <c r="H9"/>
  <c r="P9"/>
  <c r="R9"/>
  <c r="H10"/>
  <c r="P10"/>
  <c r="R10"/>
  <c r="H11"/>
  <c r="P11"/>
  <c r="R11"/>
  <c r="H12"/>
  <c r="P12"/>
  <c r="R12"/>
  <c r="H13"/>
  <c r="P13"/>
  <c r="L13"/>
  <c r="R13"/>
  <c r="H14"/>
  <c r="P14"/>
  <c r="L14"/>
  <c r="M14"/>
  <c r="R14"/>
  <c r="M15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P142"/>
  <c r="M142"/>
  <c r="R142"/>
  <c r="H143"/>
  <c r="P143"/>
  <c r="L143"/>
  <c r="R143"/>
  <c r="B144"/>
  <c r="E144"/>
  <c r="H144"/>
  <c r="P144"/>
  <c r="L144"/>
  <c r="R144"/>
  <c r="S144"/>
  <c r="W14"/>
  <c r="W142"/>
  <c r="W146"/>
  <c r="S142"/>
  <c r="V144"/>
  <c r="U144"/>
  <c r="S143"/>
  <c r="T144"/>
  <c r="N8"/>
  <c r="O8"/>
  <c r="N9"/>
  <c r="O9"/>
  <c r="N10"/>
  <c r="O10"/>
  <c r="N11"/>
  <c r="O11"/>
  <c r="N12"/>
  <c r="O12"/>
  <c r="N13"/>
  <c r="O13"/>
  <c r="N14"/>
  <c r="O14"/>
  <c r="N15"/>
  <c r="O15"/>
  <c r="N16"/>
  <c r="O16"/>
  <c r="N17"/>
  <c r="O17"/>
  <c r="N18"/>
  <c r="O18"/>
  <c r="N19"/>
  <c r="O19"/>
  <c r="N20"/>
  <c r="O20"/>
  <c r="N21"/>
  <c r="O21"/>
  <c r="N22"/>
  <c r="O22"/>
  <c r="N23"/>
  <c r="O23"/>
  <c r="N24"/>
  <c r="O24"/>
  <c r="N25"/>
  <c r="O25"/>
  <c r="N26"/>
  <c r="O26"/>
  <c r="N27"/>
  <c r="O27"/>
  <c r="N28"/>
  <c r="O28"/>
  <c r="N29"/>
  <c r="O29"/>
  <c r="N30"/>
  <c r="O30"/>
  <c r="N31"/>
  <c r="O31"/>
  <c r="N32"/>
  <c r="O32"/>
  <c r="N33"/>
  <c r="O33"/>
  <c r="N34"/>
  <c r="O34"/>
  <c r="N35"/>
  <c r="O35"/>
  <c r="N36"/>
  <c r="O36"/>
  <c r="N37"/>
  <c r="O37"/>
  <c r="N38"/>
  <c r="O38"/>
  <c r="N39"/>
  <c r="O39"/>
  <c r="N40"/>
  <c r="O40"/>
  <c r="N41"/>
  <c r="O41"/>
  <c r="N42"/>
  <c r="O42"/>
  <c r="N43"/>
  <c r="O43"/>
  <c r="N44"/>
  <c r="O44"/>
  <c r="N45"/>
  <c r="O45"/>
  <c r="N46"/>
  <c r="O46"/>
  <c r="N47"/>
  <c r="O47"/>
  <c r="N48"/>
  <c r="O48"/>
  <c r="N49"/>
  <c r="O49"/>
  <c r="N50"/>
  <c r="O50"/>
  <c r="N51"/>
  <c r="O51"/>
  <c r="N52"/>
  <c r="O52"/>
  <c r="N53"/>
  <c r="O53"/>
  <c r="N54"/>
  <c r="O54"/>
  <c r="N55"/>
  <c r="O55"/>
  <c r="N56"/>
  <c r="O56"/>
  <c r="N57"/>
  <c r="O57"/>
  <c r="N58"/>
  <c r="O58"/>
  <c r="N59"/>
  <c r="O59"/>
  <c r="N60"/>
  <c r="O60"/>
  <c r="N61"/>
  <c r="O61"/>
  <c r="N62"/>
  <c r="O62"/>
  <c r="N63"/>
  <c r="O63"/>
  <c r="N64"/>
  <c r="O64"/>
  <c r="N65"/>
  <c r="O65"/>
  <c r="N66"/>
  <c r="O66"/>
  <c r="N67"/>
  <c r="O67"/>
  <c r="N68"/>
  <c r="O68"/>
  <c r="N69"/>
  <c r="O69"/>
  <c r="N70"/>
  <c r="O70"/>
  <c r="N71"/>
  <c r="O71"/>
  <c r="N72"/>
  <c r="O72"/>
  <c r="N73"/>
  <c r="O73"/>
  <c r="N74"/>
  <c r="O74"/>
  <c r="N75"/>
  <c r="O75"/>
  <c r="N76"/>
  <c r="O76"/>
  <c r="N77"/>
  <c r="O77"/>
  <c r="N78"/>
  <c r="O78"/>
  <c r="N79"/>
  <c r="O79"/>
  <c r="N80"/>
  <c r="O80"/>
  <c r="N81"/>
  <c r="O81"/>
  <c r="N82"/>
  <c r="O82"/>
  <c r="N83"/>
  <c r="O83"/>
  <c r="N84"/>
  <c r="O84"/>
  <c r="N85"/>
  <c r="O85"/>
  <c r="N86"/>
  <c r="O86"/>
  <c r="N87"/>
  <c r="O87"/>
  <c r="N88"/>
  <c r="O88"/>
  <c r="N89"/>
  <c r="O89"/>
  <c r="N90"/>
  <c r="O90"/>
  <c r="N91"/>
  <c r="O91"/>
  <c r="N92"/>
  <c r="O92"/>
  <c r="N93"/>
  <c r="O93"/>
  <c r="N94"/>
  <c r="O94"/>
  <c r="N95"/>
  <c r="O95"/>
  <c r="N96"/>
  <c r="O96"/>
  <c r="N97"/>
  <c r="O97"/>
  <c r="N98"/>
  <c r="O98"/>
  <c r="N99"/>
  <c r="O99"/>
  <c r="N100"/>
  <c r="O100"/>
  <c r="N101"/>
  <c r="O101"/>
  <c r="N102"/>
  <c r="O102"/>
  <c r="N103"/>
  <c r="O103"/>
  <c r="N104"/>
  <c r="O104"/>
  <c r="N105"/>
  <c r="O105"/>
  <c r="N106"/>
  <c r="O106"/>
  <c r="N107"/>
  <c r="O107"/>
  <c r="N108"/>
  <c r="O108"/>
  <c r="N109"/>
  <c r="O109"/>
  <c r="N110"/>
  <c r="O110"/>
  <c r="N111"/>
  <c r="O111"/>
  <c r="N112"/>
  <c r="O112"/>
  <c r="N113"/>
  <c r="O113"/>
  <c r="N114"/>
  <c r="O114"/>
  <c r="N115"/>
  <c r="O115"/>
  <c r="N116"/>
  <c r="O116"/>
  <c r="N117"/>
  <c r="O117"/>
  <c r="N118"/>
  <c r="O118"/>
  <c r="N119"/>
  <c r="O119"/>
  <c r="N120"/>
  <c r="O120"/>
  <c r="N121"/>
  <c r="O121"/>
  <c r="N122"/>
  <c r="O122"/>
  <c r="N123"/>
  <c r="O123"/>
  <c r="N124"/>
  <c r="O124"/>
  <c r="N125"/>
  <c r="O125"/>
  <c r="N126"/>
  <c r="O126"/>
  <c r="N127"/>
  <c r="O127"/>
  <c r="N128"/>
  <c r="O128"/>
  <c r="N129"/>
  <c r="O129"/>
  <c r="N130"/>
  <c r="O130"/>
  <c r="N131"/>
  <c r="O131"/>
  <c r="N132"/>
  <c r="O132"/>
  <c r="N133"/>
  <c r="O133"/>
  <c r="N134"/>
  <c r="O134"/>
  <c r="N135"/>
  <c r="O135"/>
  <c r="N136"/>
  <c r="O136"/>
  <c r="N137"/>
  <c r="O137"/>
  <c r="N138"/>
  <c r="O138"/>
  <c r="N139"/>
  <c r="O139"/>
  <c r="N140"/>
  <c r="O140"/>
  <c r="N141"/>
  <c r="O141"/>
  <c r="N142"/>
  <c r="O142"/>
  <c r="N143"/>
  <c r="O143"/>
  <c r="N144"/>
  <c r="O144"/>
  <c r="I9"/>
  <c r="J9"/>
  <c r="I10"/>
  <c r="J10"/>
  <c r="I11"/>
  <c r="J11"/>
  <c r="I12"/>
  <c r="J12"/>
  <c r="I13"/>
  <c r="J13"/>
  <c r="I14"/>
  <c r="J14"/>
  <c r="I15"/>
  <c r="J15"/>
  <c r="I17"/>
  <c r="J17"/>
  <c r="I18"/>
  <c r="J18"/>
  <c r="I19"/>
  <c r="J19"/>
  <c r="I20"/>
  <c r="J20"/>
  <c r="I21"/>
  <c r="J21"/>
  <c r="I22"/>
  <c r="J22"/>
  <c r="I23"/>
  <c r="J23"/>
  <c r="I24"/>
  <c r="J24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I35"/>
  <c r="J35"/>
  <c r="I36"/>
  <c r="J36"/>
  <c r="I37"/>
  <c r="J37"/>
  <c r="I38"/>
  <c r="J38"/>
  <c r="I39"/>
  <c r="J39"/>
  <c r="I40"/>
  <c r="J40"/>
  <c r="I41"/>
  <c r="J41"/>
  <c r="I42"/>
  <c r="J42"/>
  <c r="I43"/>
  <c r="J43"/>
  <c r="I44"/>
  <c r="J44"/>
  <c r="I45"/>
  <c r="J45"/>
  <c r="I46"/>
  <c r="J46"/>
  <c r="I47"/>
  <c r="J47"/>
  <c r="I48"/>
  <c r="J48"/>
  <c r="I49"/>
  <c r="J49"/>
  <c r="I50"/>
  <c r="J50"/>
  <c r="I51"/>
  <c r="J51"/>
  <c r="I52"/>
  <c r="J52"/>
  <c r="I53"/>
  <c r="J53"/>
  <c r="I54"/>
  <c r="J54"/>
  <c r="I55"/>
  <c r="J55"/>
  <c r="I56"/>
  <c r="J56"/>
  <c r="I57"/>
  <c r="J57"/>
  <c r="I58"/>
  <c r="J58"/>
  <c r="I59"/>
  <c r="J59"/>
  <c r="I60"/>
  <c r="J60"/>
  <c r="I61"/>
  <c r="J61"/>
  <c r="I62"/>
  <c r="J62"/>
  <c r="I63"/>
  <c r="J63"/>
  <c r="I64"/>
  <c r="J64"/>
  <c r="I65"/>
  <c r="J65"/>
  <c r="I66"/>
  <c r="J66"/>
  <c r="I67"/>
  <c r="J67"/>
  <c r="I68"/>
  <c r="J68"/>
  <c r="I69"/>
  <c r="J69"/>
  <c r="I70"/>
  <c r="J70"/>
  <c r="I71"/>
  <c r="J71"/>
  <c r="I72"/>
  <c r="J72"/>
  <c r="I73"/>
  <c r="J73"/>
  <c r="I74"/>
  <c r="J74"/>
  <c r="I75"/>
  <c r="J75"/>
  <c r="I76"/>
  <c r="J76"/>
  <c r="I77"/>
  <c r="J77"/>
  <c r="I78"/>
  <c r="J78"/>
  <c r="I79"/>
  <c r="J79"/>
  <c r="I80"/>
  <c r="J80"/>
  <c r="I81"/>
  <c r="J81"/>
  <c r="I82"/>
  <c r="J82"/>
  <c r="I83"/>
  <c r="J83"/>
  <c r="I84"/>
  <c r="J84"/>
  <c r="I85"/>
  <c r="J85"/>
  <c r="I86"/>
  <c r="J86"/>
  <c r="I87"/>
  <c r="J87"/>
  <c r="I88"/>
  <c r="J88"/>
  <c r="I89"/>
  <c r="J89"/>
  <c r="I90"/>
  <c r="J90"/>
  <c r="I91"/>
  <c r="J91"/>
  <c r="I92"/>
  <c r="J92"/>
  <c r="I93"/>
  <c r="J93"/>
  <c r="I94"/>
  <c r="J94"/>
  <c r="I95"/>
  <c r="J95"/>
  <c r="I96"/>
  <c r="J96"/>
  <c r="I97"/>
  <c r="J97"/>
  <c r="I98"/>
  <c r="J98"/>
  <c r="I99"/>
  <c r="J99"/>
  <c r="I100"/>
  <c r="J100"/>
  <c r="I101"/>
  <c r="J101"/>
  <c r="I102"/>
  <c r="J102"/>
  <c r="I103"/>
  <c r="J103"/>
  <c r="I104"/>
  <c r="J104"/>
  <c r="I105"/>
  <c r="J105"/>
  <c r="I106"/>
  <c r="J106"/>
  <c r="I107"/>
  <c r="J107"/>
  <c r="I108"/>
  <c r="J108"/>
  <c r="I109"/>
  <c r="J109"/>
  <c r="I110"/>
  <c r="J110"/>
  <c r="I111"/>
  <c r="J111"/>
  <c r="I112"/>
  <c r="J112"/>
  <c r="I113"/>
  <c r="J113"/>
  <c r="I114"/>
  <c r="J114"/>
  <c r="I115"/>
  <c r="J115"/>
  <c r="I116"/>
  <c r="J116"/>
  <c r="I117"/>
  <c r="J117"/>
  <c r="I118"/>
  <c r="J118"/>
  <c r="I119"/>
  <c r="J119"/>
  <c r="I120"/>
  <c r="J120"/>
  <c r="I121"/>
  <c r="J121"/>
  <c r="I122"/>
  <c r="J122"/>
  <c r="I123"/>
  <c r="J123"/>
  <c r="I124"/>
  <c r="J124"/>
  <c r="I125"/>
  <c r="J125"/>
  <c r="I126"/>
  <c r="J126"/>
  <c r="I127"/>
  <c r="J127"/>
  <c r="I128"/>
  <c r="J128"/>
  <c r="I129"/>
  <c r="J129"/>
  <c r="I130"/>
  <c r="J130"/>
  <c r="I131"/>
  <c r="J131"/>
  <c r="I132"/>
  <c r="J132"/>
  <c r="I133"/>
  <c r="J133"/>
  <c r="I134"/>
  <c r="J134"/>
  <c r="I135"/>
  <c r="J135"/>
  <c r="I136"/>
  <c r="J136"/>
  <c r="I137"/>
  <c r="J137"/>
  <c r="I138"/>
  <c r="J138"/>
  <c r="I139"/>
  <c r="J139"/>
  <c r="I140"/>
  <c r="J140"/>
  <c r="I141"/>
  <c r="J141"/>
  <c r="I142"/>
  <c r="J142"/>
  <c r="I143"/>
  <c r="J143"/>
  <c r="I144"/>
  <c r="J144"/>
  <c r="U143"/>
  <c r="T143"/>
  <c r="S141"/>
  <c r="V142"/>
  <c r="U142"/>
  <c r="T142"/>
  <c r="S15"/>
  <c r="V141"/>
  <c r="U141"/>
  <c r="S140"/>
  <c r="T141"/>
  <c r="U140"/>
  <c r="S139"/>
  <c r="T140"/>
  <c r="U139"/>
  <c r="S138"/>
  <c r="T139"/>
  <c r="U138"/>
  <c r="S137"/>
  <c r="T138"/>
  <c r="U137"/>
  <c r="S136"/>
  <c r="T137"/>
  <c r="U136"/>
  <c r="S135"/>
  <c r="T136"/>
  <c r="U135"/>
  <c r="S134"/>
  <c r="T135"/>
  <c r="U134"/>
  <c r="S133"/>
  <c r="T134"/>
  <c r="U133"/>
  <c r="S132"/>
  <c r="T133"/>
  <c r="U132"/>
  <c r="S131"/>
  <c r="T132"/>
  <c r="U131"/>
  <c r="S130"/>
  <c r="T131"/>
  <c r="U130"/>
  <c r="S129"/>
  <c r="T130"/>
  <c r="U129"/>
  <c r="S128"/>
  <c r="T129"/>
  <c r="U128"/>
  <c r="S127"/>
  <c r="T128"/>
  <c r="U127"/>
  <c r="S126"/>
  <c r="T127"/>
  <c r="U126"/>
  <c r="S125"/>
  <c r="T126"/>
  <c r="U125"/>
  <c r="S124"/>
  <c r="T125"/>
  <c r="U124"/>
  <c r="S123"/>
  <c r="T124"/>
  <c r="U123"/>
  <c r="S122"/>
  <c r="T123"/>
  <c r="U122"/>
  <c r="S121"/>
  <c r="T122"/>
  <c r="U121"/>
  <c r="S120"/>
  <c r="T121"/>
  <c r="U120"/>
  <c r="S119"/>
  <c r="T120"/>
  <c r="U119"/>
  <c r="S118"/>
  <c r="T119"/>
  <c r="U118"/>
  <c r="S117"/>
  <c r="T118"/>
  <c r="U117"/>
  <c r="S116"/>
  <c r="T117"/>
  <c r="U116"/>
  <c r="S115"/>
  <c r="T116"/>
  <c r="U115"/>
  <c r="S114"/>
  <c r="T115"/>
  <c r="U114"/>
  <c r="S113"/>
  <c r="T114"/>
  <c r="U113"/>
  <c r="S112"/>
  <c r="T113"/>
  <c r="U112"/>
  <c r="S111"/>
  <c r="T112"/>
  <c r="U111"/>
  <c r="S110"/>
  <c r="T111"/>
  <c r="U110"/>
  <c r="S109"/>
  <c r="T110"/>
  <c r="U109"/>
  <c r="S108"/>
  <c r="T109"/>
  <c r="U108"/>
  <c r="S107"/>
  <c r="T108"/>
  <c r="U107"/>
  <c r="S106"/>
  <c r="T107"/>
  <c r="U106"/>
  <c r="S105"/>
  <c r="T106"/>
  <c r="U105"/>
  <c r="S104"/>
  <c r="T105"/>
  <c r="U104"/>
  <c r="S103"/>
  <c r="T104"/>
  <c r="U103"/>
  <c r="S102"/>
  <c r="T103"/>
  <c r="U102"/>
  <c r="S101"/>
  <c r="T102"/>
  <c r="U101"/>
  <c r="S100"/>
  <c r="T101"/>
  <c r="U100"/>
  <c r="S99"/>
  <c r="T100"/>
  <c r="U99"/>
  <c r="S98"/>
  <c r="T99"/>
  <c r="U98"/>
  <c r="S97"/>
  <c r="T98"/>
  <c r="U97"/>
  <c r="S96"/>
  <c r="T97"/>
  <c r="U96"/>
  <c r="S95"/>
  <c r="T96"/>
  <c r="U95"/>
  <c r="S94"/>
  <c r="T95"/>
  <c r="U94"/>
  <c r="S93"/>
  <c r="T94"/>
  <c r="U93"/>
  <c r="S92"/>
  <c r="T93"/>
  <c r="U92"/>
  <c r="S91"/>
  <c r="T92"/>
  <c r="U91"/>
  <c r="S90"/>
  <c r="T91"/>
  <c r="U90"/>
  <c r="S89"/>
  <c r="T90"/>
  <c r="U89"/>
  <c r="S88"/>
  <c r="T89"/>
  <c r="U88"/>
  <c r="S87"/>
  <c r="T88"/>
  <c r="U87"/>
  <c r="S86"/>
  <c r="T87"/>
  <c r="U86"/>
  <c r="S85"/>
  <c r="T86"/>
  <c r="U85"/>
  <c r="S84"/>
  <c r="T85"/>
  <c r="U84"/>
  <c r="S83"/>
  <c r="T84"/>
  <c r="U83"/>
  <c r="S82"/>
  <c r="T83"/>
  <c r="U82"/>
  <c r="S81"/>
  <c r="T82"/>
  <c r="U81"/>
  <c r="S80"/>
  <c r="T81"/>
  <c r="U80"/>
  <c r="S79"/>
  <c r="T80"/>
  <c r="U79"/>
  <c r="S78"/>
  <c r="T79"/>
  <c r="U78"/>
  <c r="S77"/>
  <c r="T78"/>
  <c r="U77"/>
  <c r="S76"/>
  <c r="T77"/>
  <c r="U76"/>
  <c r="S75"/>
  <c r="T76"/>
  <c r="U75"/>
  <c r="S74"/>
  <c r="T75"/>
  <c r="U74"/>
  <c r="S73"/>
  <c r="T74"/>
  <c r="U73"/>
  <c r="S72"/>
  <c r="T73"/>
  <c r="U72"/>
  <c r="S71"/>
  <c r="T72"/>
  <c r="U71"/>
  <c r="S70"/>
  <c r="T71"/>
  <c r="U70"/>
  <c r="S69"/>
  <c r="T70"/>
  <c r="U69"/>
  <c r="S68"/>
  <c r="T69"/>
  <c r="U68"/>
  <c r="S67"/>
  <c r="T68"/>
  <c r="U67"/>
  <c r="S66"/>
  <c r="T67"/>
  <c r="U66"/>
  <c r="S65"/>
  <c r="T66"/>
  <c r="U65"/>
  <c r="S64"/>
  <c r="T65"/>
  <c r="U64"/>
  <c r="S63"/>
  <c r="T64"/>
  <c r="U63"/>
  <c r="S62"/>
  <c r="T63"/>
  <c r="U62"/>
  <c r="S61"/>
  <c r="T62"/>
  <c r="U61"/>
  <c r="S60"/>
  <c r="T61"/>
  <c r="U60"/>
  <c r="S59"/>
  <c r="T60"/>
  <c r="U59"/>
  <c r="S58"/>
  <c r="T59"/>
  <c r="U58"/>
  <c r="S57"/>
  <c r="T58"/>
  <c r="U57"/>
  <c r="S56"/>
  <c r="T57"/>
  <c r="U56"/>
  <c r="S55"/>
  <c r="T56"/>
  <c r="U55"/>
  <c r="S54"/>
  <c r="T55"/>
  <c r="U54"/>
  <c r="S53"/>
  <c r="T54"/>
  <c r="U53"/>
  <c r="S52"/>
  <c r="T53"/>
  <c r="U52"/>
  <c r="S51"/>
  <c r="T52"/>
  <c r="U51"/>
  <c r="S50"/>
  <c r="T51"/>
  <c r="U50"/>
  <c r="S49"/>
  <c r="T50"/>
  <c r="U49"/>
  <c r="S48"/>
  <c r="T49"/>
  <c r="U48"/>
  <c r="S47"/>
  <c r="T48"/>
  <c r="U47"/>
  <c r="S46"/>
  <c r="T47"/>
  <c r="U46"/>
  <c r="S45"/>
  <c r="T46"/>
  <c r="U45"/>
  <c r="S44"/>
  <c r="T45"/>
  <c r="U44"/>
  <c r="S43"/>
  <c r="T44"/>
  <c r="U43"/>
  <c r="S42"/>
  <c r="T43"/>
  <c r="U42"/>
  <c r="S41"/>
  <c r="T42"/>
  <c r="U41"/>
  <c r="S40"/>
  <c r="T41"/>
  <c r="U40"/>
  <c r="S39"/>
  <c r="T40"/>
  <c r="U39"/>
  <c r="S38"/>
  <c r="T39"/>
  <c r="U38"/>
  <c r="S37"/>
  <c r="T38"/>
  <c r="U37"/>
  <c r="S36"/>
  <c r="T37"/>
  <c r="U36"/>
  <c r="S35"/>
  <c r="T36"/>
  <c r="U35"/>
  <c r="S34"/>
  <c r="T35"/>
  <c r="U34"/>
  <c r="S33"/>
  <c r="T34"/>
  <c r="U33"/>
  <c r="S32"/>
  <c r="T33"/>
  <c r="U32"/>
  <c r="S31"/>
  <c r="T32"/>
  <c r="U31"/>
  <c r="S30"/>
  <c r="T31"/>
  <c r="U30"/>
  <c r="S29"/>
  <c r="T30"/>
  <c r="U29"/>
  <c r="S28"/>
  <c r="T29"/>
  <c r="U28"/>
  <c r="S27"/>
  <c r="T28"/>
  <c r="U27"/>
  <c r="S26"/>
  <c r="T27"/>
  <c r="U26"/>
  <c r="S25"/>
  <c r="T26"/>
  <c r="U25"/>
  <c r="S24"/>
  <c r="T25"/>
  <c r="U24"/>
  <c r="S23"/>
  <c r="T24"/>
  <c r="U23"/>
  <c r="S22"/>
  <c r="T23"/>
  <c r="U22"/>
  <c r="S21"/>
  <c r="T22"/>
  <c r="U21"/>
  <c r="S20"/>
  <c r="T21"/>
  <c r="U20"/>
  <c r="S19"/>
  <c r="T20"/>
  <c r="U19"/>
  <c r="S18"/>
  <c r="T19"/>
  <c r="U18"/>
  <c r="S17"/>
  <c r="T18"/>
  <c r="U17"/>
  <c r="S16"/>
  <c r="T17"/>
  <c r="Z16"/>
  <c r="U16"/>
  <c r="T16"/>
  <c r="I16"/>
  <c r="J16"/>
  <c r="S14"/>
  <c r="V15"/>
  <c r="U15"/>
  <c r="T15"/>
  <c r="S8"/>
  <c r="V14"/>
  <c r="U14"/>
  <c r="S13"/>
  <c r="T14"/>
  <c r="U13"/>
  <c r="S12"/>
  <c r="T13"/>
  <c r="U12"/>
  <c r="S11"/>
  <c r="T12"/>
  <c r="U11"/>
  <c r="S10"/>
  <c r="T11"/>
  <c r="U10"/>
  <c r="S9"/>
  <c r="T10"/>
  <c r="U9"/>
  <c r="T9"/>
  <c r="U8"/>
</calcChain>
</file>

<file path=xl/sharedStrings.xml><?xml version="1.0" encoding="utf-8"?>
<sst xmlns="http://schemas.openxmlformats.org/spreadsheetml/2006/main" count="371" uniqueCount="77">
  <si>
    <t>Waypoint</t>
  </si>
  <si>
    <t>Barbados</t>
    <phoneticPr fontId="2"/>
  </si>
  <si>
    <t>account for -3 hour time change</t>
    <phoneticPr fontId="2"/>
  </si>
  <si>
    <t>Total Steaming time</t>
    <phoneticPr fontId="2" type="noConversion"/>
  </si>
  <si>
    <t>Total Wire Time</t>
    <phoneticPr fontId="2" type="noConversion"/>
  </si>
  <si>
    <t>Total Extra Time</t>
    <phoneticPr fontId="2" type="noConversion"/>
  </si>
  <si>
    <t>Black Carbon</t>
  </si>
  <si>
    <t>Black Carbon</t>
    <phoneticPr fontId="2" type="noConversion"/>
  </si>
  <si>
    <t>C14</t>
    <phoneticPr fontId="2" type="noConversion"/>
  </si>
  <si>
    <t>Sta</t>
  </si>
  <si>
    <t>Lat (dec)</t>
  </si>
  <si>
    <t>Lon (dec)</t>
  </si>
  <si>
    <t>dist</t>
  </si>
  <si>
    <t>Cum</t>
  </si>
  <si>
    <t>depth</t>
  </si>
  <si>
    <t>wire</t>
  </si>
  <si>
    <t>Extra</t>
  </si>
  <si>
    <t xml:space="preserve">Arrival </t>
  </si>
  <si>
    <t>Departure</t>
  </si>
  <si>
    <t>steam (h)</t>
  </si>
  <si>
    <t>ship</t>
  </si>
  <si>
    <t>total</t>
  </si>
  <si>
    <t>DOW</t>
    <phoneticPr fontId="2" type="noConversion"/>
  </si>
  <si>
    <t>DAS</t>
    <phoneticPr fontId="2"/>
  </si>
  <si>
    <t>Extra Time</t>
    <phoneticPr fontId="2"/>
  </si>
  <si>
    <t>Shallow Speed</t>
    <phoneticPr fontId="2" type="noConversion"/>
  </si>
  <si>
    <t>Total bottles</t>
    <phoneticPr fontId="2" type="noConversion"/>
  </si>
  <si>
    <t>Mon</t>
  </si>
  <si>
    <t>#</t>
  </si>
  <si>
    <t>(nm)</t>
  </si>
  <si>
    <t>(km)</t>
  </si>
  <si>
    <t>(m)</t>
  </si>
  <si>
    <t>time</t>
  </si>
  <si>
    <t>Time</t>
  </si>
  <si>
    <t>from</t>
  </si>
  <si>
    <t>speed</t>
  </si>
  <si>
    <t>hours</t>
  </si>
  <si>
    <t>days</t>
  </si>
  <si>
    <t>delta days</t>
    <phoneticPr fontId="2"/>
  </si>
  <si>
    <t>speed startup/down</t>
    <phoneticPr fontId="2"/>
  </si>
  <si>
    <t>Decent speed</t>
    <phoneticPr fontId="2" type="noConversion"/>
  </si>
  <si>
    <t>Bottle stop time</t>
    <phoneticPr fontId="2" type="noConversion"/>
  </si>
  <si>
    <t>Tues</t>
  </si>
  <si>
    <t>last sta</t>
  </si>
  <si>
    <t>cast prep/post</t>
    <phoneticPr fontId="2"/>
  </si>
  <si>
    <t>Transition depth</t>
    <phoneticPr fontId="2" type="noConversion"/>
  </si>
  <si>
    <t>Bottom approach</t>
    <phoneticPr fontId="2" type="noConversion"/>
  </si>
  <si>
    <t>Wed</t>
  </si>
  <si>
    <t>start setup</t>
    <phoneticPr fontId="2"/>
  </si>
  <si>
    <t>Surface soak</t>
    <phoneticPr fontId="2" type="noConversion"/>
  </si>
  <si>
    <t>Bottom Speed</t>
    <phoneticPr fontId="2" type="noConversion"/>
  </si>
  <si>
    <t>Thur</t>
  </si>
  <si>
    <t>Total Extra Time</t>
    <phoneticPr fontId="2"/>
  </si>
  <si>
    <t>Fri</t>
  </si>
  <si>
    <t>Sat</t>
  </si>
  <si>
    <t>Sun</t>
  </si>
  <si>
    <t>Charleston</t>
  </si>
  <si>
    <t>N</t>
  </si>
  <si>
    <t>W</t>
  </si>
  <si>
    <t>PNE buoy 1</t>
  </si>
  <si>
    <t>PNE buoy 2</t>
  </si>
  <si>
    <t>PNE buoy 3</t>
  </si>
  <si>
    <t>PNE buoy 4</t>
  </si>
  <si>
    <t>Cape Town</t>
    <phoneticPr fontId="2"/>
  </si>
  <si>
    <t>S</t>
  </si>
  <si>
    <t>E</t>
  </si>
  <si>
    <t>account for +7 hours time change, and +15.4 hours of "weather time"</t>
    <phoneticPr fontId="2"/>
  </si>
  <si>
    <t>Cape Town</t>
    <phoneticPr fontId="2"/>
  </si>
  <si>
    <t>Test Cast Position TBA</t>
    <phoneticPr fontId="2"/>
  </si>
  <si>
    <t>Drifter</t>
    <phoneticPr fontId="2" type="noConversion"/>
  </si>
  <si>
    <t>Argo</t>
    <phoneticPr fontId="2" type="noConversion"/>
  </si>
  <si>
    <t>Drifter</t>
    <phoneticPr fontId="2" type="noConversion"/>
  </si>
  <si>
    <t>Drifter</t>
    <phoneticPr fontId="2" type="noConversion"/>
  </si>
  <si>
    <t>Argo</t>
    <phoneticPr fontId="2" type="noConversion"/>
  </si>
  <si>
    <t>Brazilian EEZ</t>
    <phoneticPr fontId="2" type="noConversion"/>
  </si>
  <si>
    <t>RIO</t>
  </si>
  <si>
    <t>account for -4 hour time change and allow 6 hours weather time</t>
    <phoneticPr fontId="2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</si>
</sst>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d\-mmm\ h:mm"/>
  </numFmts>
  <fonts count="3">
    <font>
      <sz val="10"/>
      <name val="Verdana"/>
    </font>
    <font>
      <sz val="10"/>
      <name val="Arial"/>
    </font>
    <font>
      <sz val="8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right"/>
    </xf>
    <xf numFmtId="165" fontId="1" fillId="0" borderId="0" xfId="0" applyNumberFormat="1" applyFont="1" applyFill="1" applyBorder="1"/>
    <xf numFmtId="2" fontId="1" fillId="0" borderId="9" xfId="0" applyNumberFormat="1" applyFont="1" applyFill="1" applyBorder="1"/>
    <xf numFmtId="0" fontId="1" fillId="0" borderId="10" xfId="0" applyFont="1" applyFill="1" applyBorder="1"/>
    <xf numFmtId="0" fontId="1" fillId="0" borderId="9" xfId="0" applyFont="1" applyFill="1" applyBorder="1"/>
    <xf numFmtId="2" fontId="1" fillId="0" borderId="10" xfId="0" applyNumberFormat="1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2" fontId="1" fillId="0" borderId="3" xfId="0" applyNumberFormat="1" applyFont="1" applyFill="1" applyBorder="1"/>
    <xf numFmtId="2" fontId="1" fillId="0" borderId="4" xfId="0" applyNumberFormat="1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2" fontId="1" fillId="0" borderId="1" xfId="0" applyNumberFormat="1" applyFont="1" applyFill="1" applyBorder="1"/>
    <xf numFmtId="2" fontId="1" fillId="0" borderId="2" xfId="0" applyNumberFormat="1" applyFont="1" applyFill="1" applyBorder="1"/>
    <xf numFmtId="2" fontId="1" fillId="0" borderId="5" xfId="0" applyNumberFormat="1" applyFont="1" applyFill="1" applyBorder="1"/>
    <xf numFmtId="2" fontId="1" fillId="0" borderId="6" xfId="0" applyNumberFormat="1" applyFont="1" applyFill="1" applyBorder="1"/>
    <xf numFmtId="0" fontId="1" fillId="0" borderId="0" xfId="0" applyFont="1" applyFill="1"/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1" fillId="2" borderId="0" xfId="0" applyNumberFormat="1" applyFont="1" applyFill="1" applyBorder="1"/>
    <xf numFmtId="2" fontId="1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/>
    <xf numFmtId="165" fontId="1" fillId="2" borderId="0" xfId="0" applyNumberFormat="1" applyFont="1" applyFill="1" applyBorder="1"/>
    <xf numFmtId="0" fontId="1" fillId="2" borderId="0" xfId="0" applyFont="1" applyFill="1"/>
    <xf numFmtId="1" fontId="1" fillId="2" borderId="0" xfId="0" applyNumberFormat="1" applyFont="1" applyFill="1"/>
    <xf numFmtId="1" fontId="1" fillId="0" borderId="0" xfId="0" applyNumberFormat="1" applyFont="1" applyFill="1"/>
    <xf numFmtId="0" fontId="0" fillId="3" borderId="0" xfId="0" applyFill="1"/>
    <xf numFmtId="2" fontId="0" fillId="3" borderId="0" xfId="0" applyNumberFormat="1" applyFill="1"/>
    <xf numFmtId="1" fontId="1" fillId="3" borderId="0" xfId="0" applyNumberFormat="1" applyFont="1" applyFill="1" applyBorder="1"/>
    <xf numFmtId="2" fontId="1" fillId="3" borderId="0" xfId="0" applyNumberFormat="1" applyFont="1" applyFill="1" applyBorder="1"/>
    <xf numFmtId="164" fontId="1" fillId="3" borderId="0" xfId="0" applyNumberFormat="1" applyFont="1" applyFill="1" applyBorder="1" applyAlignment="1">
      <alignment horizontal="center"/>
    </xf>
    <xf numFmtId="1" fontId="1" fillId="3" borderId="0" xfId="0" applyNumberFormat="1" applyFont="1" applyFill="1" applyBorder="1" applyAlignment="1">
      <alignment horizontal="center"/>
    </xf>
    <xf numFmtId="1" fontId="1" fillId="3" borderId="0" xfId="0" applyNumberFormat="1" applyFont="1" applyFill="1"/>
    <xf numFmtId="165" fontId="1" fillId="3" borderId="0" xfId="0" applyNumberFormat="1" applyFont="1" applyFill="1" applyBorder="1"/>
    <xf numFmtId="164" fontId="1" fillId="3" borderId="0" xfId="0" applyNumberFormat="1" applyFont="1" applyFill="1" applyBorder="1"/>
    <xf numFmtId="0" fontId="1" fillId="3" borderId="0" xfId="0" applyFont="1" applyFill="1"/>
    <xf numFmtId="0" fontId="0" fillId="0" borderId="0" xfId="0" applyFill="1"/>
    <xf numFmtId="2" fontId="0" fillId="0" borderId="0" xfId="0" applyNumberFormat="1" applyFill="1"/>
    <xf numFmtId="0" fontId="1" fillId="3" borderId="0" xfId="0" applyFont="1" applyFill="1" applyBorder="1"/>
    <xf numFmtId="0" fontId="0" fillId="4" borderId="0" xfId="0" applyFill="1"/>
    <xf numFmtId="2" fontId="0" fillId="4" borderId="0" xfId="0" applyNumberFormat="1" applyFill="1"/>
    <xf numFmtId="1" fontId="1" fillId="4" borderId="0" xfId="0" applyNumberFormat="1" applyFont="1" applyFill="1" applyBorder="1"/>
    <xf numFmtId="2" fontId="1" fillId="4" borderId="0" xfId="0" applyNumberFormat="1" applyFont="1" applyFill="1" applyBorder="1"/>
    <xf numFmtId="0" fontId="1" fillId="4" borderId="0" xfId="0" applyFont="1" applyFill="1" applyBorder="1"/>
    <xf numFmtId="164" fontId="1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/>
    <xf numFmtId="165" fontId="1" fillId="4" borderId="0" xfId="0" applyNumberFormat="1" applyFont="1" applyFill="1" applyBorder="1"/>
    <xf numFmtId="164" fontId="1" fillId="4" borderId="0" xfId="0" applyNumberFormat="1" applyFont="1" applyFill="1" applyBorder="1"/>
    <xf numFmtId="2" fontId="1" fillId="2" borderId="0" xfId="0" applyNumberFormat="1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0" fillId="5" borderId="0" xfId="0" applyFill="1"/>
    <xf numFmtId="2" fontId="0" fillId="5" borderId="0" xfId="0" applyNumberFormat="1" applyFill="1"/>
    <xf numFmtId="1" fontId="1" fillId="5" borderId="0" xfId="0" applyNumberFormat="1" applyFont="1" applyFill="1" applyBorder="1"/>
    <xf numFmtId="2" fontId="1" fillId="5" borderId="0" xfId="0" applyNumberFormat="1" applyFont="1" applyFill="1" applyBorder="1"/>
    <xf numFmtId="164" fontId="1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" fontId="1" fillId="5" borderId="0" xfId="0" applyNumberFormat="1" applyFont="1" applyFill="1"/>
    <xf numFmtId="165" fontId="1" fillId="5" borderId="0" xfId="0" applyNumberFormat="1" applyFont="1" applyFill="1" applyBorder="1"/>
    <xf numFmtId="164" fontId="1" fillId="5" borderId="0" xfId="0" applyNumberFormat="1" applyFont="1" applyFill="1" applyBorder="1"/>
    <xf numFmtId="0" fontId="1" fillId="5" borderId="0" xfId="0" applyFont="1" applyFill="1"/>
    <xf numFmtId="0" fontId="1" fillId="5" borderId="0" xfId="0" applyFont="1" applyFill="1" applyBorder="1"/>
    <xf numFmtId="2" fontId="1" fillId="5" borderId="0" xfId="0" applyNumberFormat="1" applyFont="1" applyFill="1"/>
    <xf numFmtId="0" fontId="0" fillId="6" borderId="0" xfId="0" applyFill="1"/>
    <xf numFmtId="2" fontId="0" fillId="6" borderId="0" xfId="0" applyNumberFormat="1" applyFill="1"/>
    <xf numFmtId="1" fontId="1" fillId="6" borderId="0" xfId="0" applyNumberFormat="1" applyFont="1" applyFill="1" applyBorder="1"/>
    <xf numFmtId="2" fontId="1" fillId="6" borderId="0" xfId="0" applyNumberFormat="1" applyFont="1" applyFill="1" applyBorder="1"/>
    <xf numFmtId="164" fontId="1" fillId="6" borderId="0" xfId="0" applyNumberFormat="1" applyFont="1" applyFill="1" applyBorder="1" applyAlignment="1">
      <alignment horizontal="center"/>
    </xf>
    <xf numFmtId="1" fontId="1" fillId="6" borderId="0" xfId="0" applyNumberFormat="1" applyFont="1" applyFill="1" applyBorder="1" applyAlignment="1">
      <alignment horizontal="center"/>
    </xf>
    <xf numFmtId="1" fontId="1" fillId="6" borderId="0" xfId="0" applyNumberFormat="1" applyFont="1" applyFill="1"/>
    <xf numFmtId="165" fontId="1" fillId="6" borderId="0" xfId="0" applyNumberFormat="1" applyFont="1" applyFill="1" applyBorder="1"/>
    <xf numFmtId="164" fontId="1" fillId="6" borderId="0" xfId="0" applyNumberFormat="1" applyFont="1" applyFill="1" applyBorder="1"/>
    <xf numFmtId="0" fontId="1" fillId="6" borderId="0" xfId="0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R152"/>
  <sheetViews>
    <sheetView tabSelected="1" workbookViewId="0">
      <selection activeCell="W22" sqref="W22"/>
    </sheetView>
  </sheetViews>
  <sheetFormatPr baseColWidth="10" defaultColWidth="9.140625" defaultRowHeight="12"/>
  <cols>
    <col min="1" max="1" width="9.140625" style="1"/>
    <col min="2" max="2" width="9.140625" style="2"/>
    <col min="3" max="3" width="1.28515625" style="3" customWidth="1"/>
    <col min="4" max="4" width="2.5703125" style="4" customWidth="1"/>
    <col min="5" max="5" width="7.140625" style="2" customWidth="1"/>
    <col min="6" max="6" width="1.28515625" style="3" customWidth="1"/>
    <col min="7" max="7" width="2.42578125" style="4" customWidth="1"/>
    <col min="8" max="8" width="6" style="5" customWidth="1"/>
    <col min="9" max="9" width="6.5703125" style="5" customWidth="1"/>
    <col min="10" max="10" width="6" style="5" customWidth="1"/>
    <col min="11" max="11" width="5.7109375" style="6" customWidth="1"/>
    <col min="12" max="12" width="5.42578125" style="7" customWidth="1"/>
    <col min="13" max="13" width="5.28515625" style="8" customWidth="1"/>
    <col min="14" max="15" width="10.7109375" style="4" customWidth="1"/>
    <col min="16" max="16" width="6.140625" style="4" customWidth="1"/>
    <col min="17" max="17" width="5.42578125" style="7" customWidth="1"/>
    <col min="18" max="18" width="6" style="4" customWidth="1"/>
    <col min="19" max="19" width="6.28515625" style="4" customWidth="1"/>
    <col min="20" max="20" width="6" style="4" customWidth="1"/>
    <col min="21" max="21" width="4.7109375" style="4" customWidth="1"/>
    <col min="22" max="22" width="5.5703125" style="4" customWidth="1"/>
    <col min="23" max="23" width="13.140625" style="4" customWidth="1"/>
    <col min="24" max="24" width="5" style="4" customWidth="1"/>
    <col min="25" max="25" width="0.5703125" style="4" customWidth="1"/>
    <col min="26" max="26" width="12" style="4" customWidth="1"/>
    <col min="27" max="27" width="3.85546875" style="4" customWidth="1"/>
    <col min="28" max="28" width="0.5703125" style="4" customWidth="1"/>
    <col min="29" max="29" width="12" style="4" customWidth="1"/>
    <col min="30" max="30" width="5.5703125" style="4" customWidth="1"/>
    <col min="31" max="31" width="0.7109375" style="4" customWidth="1"/>
    <col min="32" max="32" width="3.85546875" style="2" customWidth="1"/>
    <col min="33" max="33" width="4.140625" style="2" customWidth="1"/>
    <col min="34" max="16384" width="9.140625" style="4"/>
  </cols>
  <sheetData>
    <row r="1" spans="1:39">
      <c r="A1" s="1" t="s">
        <v>9</v>
      </c>
      <c r="B1" s="2" t="s">
        <v>10</v>
      </c>
      <c r="E1" s="2" t="s">
        <v>11</v>
      </c>
      <c r="H1" s="5" t="s">
        <v>12</v>
      </c>
      <c r="I1" s="5" t="s">
        <v>12</v>
      </c>
      <c r="J1" s="5" t="s">
        <v>13</v>
      </c>
      <c r="K1" s="6" t="s">
        <v>14</v>
      </c>
      <c r="L1" s="7" t="s">
        <v>15</v>
      </c>
      <c r="M1" s="8" t="s">
        <v>16</v>
      </c>
      <c r="N1" s="9" t="s">
        <v>17</v>
      </c>
      <c r="O1" s="10" t="s">
        <v>18</v>
      </c>
      <c r="P1" s="2" t="s">
        <v>19</v>
      </c>
      <c r="Q1" s="7" t="s">
        <v>20</v>
      </c>
      <c r="R1" s="4" t="s">
        <v>21</v>
      </c>
      <c r="S1" s="2" t="s">
        <v>21</v>
      </c>
      <c r="T1" s="2"/>
      <c r="U1" s="2" t="s">
        <v>22</v>
      </c>
      <c r="V1" s="2" t="s">
        <v>23</v>
      </c>
      <c r="W1" s="11" t="s">
        <v>24</v>
      </c>
      <c r="X1" s="12"/>
      <c r="Z1" s="13" t="s">
        <v>25</v>
      </c>
      <c r="AA1" s="12">
        <v>30</v>
      </c>
      <c r="AC1" s="11" t="s">
        <v>26</v>
      </c>
      <c r="AD1" s="12">
        <v>24</v>
      </c>
      <c r="AF1" s="11">
        <v>1</v>
      </c>
      <c r="AG1" s="14" t="s">
        <v>27</v>
      </c>
    </row>
    <row r="2" spans="1:39">
      <c r="A2" s="1" t="s">
        <v>28</v>
      </c>
      <c r="H2" s="5" t="s">
        <v>29</v>
      </c>
      <c r="I2" s="5" t="s">
        <v>30</v>
      </c>
      <c r="J2" s="5" t="s">
        <v>30</v>
      </c>
      <c r="K2" s="6" t="s">
        <v>31</v>
      </c>
      <c r="L2" s="7" t="s">
        <v>32</v>
      </c>
      <c r="M2" s="8" t="s">
        <v>32</v>
      </c>
      <c r="N2" s="9"/>
      <c r="O2" s="10" t="s">
        <v>33</v>
      </c>
      <c r="P2" s="2" t="s">
        <v>34</v>
      </c>
      <c r="Q2" s="7" t="s">
        <v>35</v>
      </c>
      <c r="R2" s="4" t="s">
        <v>36</v>
      </c>
      <c r="S2" s="2" t="s">
        <v>37</v>
      </c>
      <c r="T2" s="2" t="s">
        <v>38</v>
      </c>
      <c r="U2" s="2"/>
      <c r="W2" s="15" t="s">
        <v>39</v>
      </c>
      <c r="X2" s="16">
        <f>25/60</f>
        <v>0.41666666666666669</v>
      </c>
      <c r="Z2" s="17" t="s">
        <v>40</v>
      </c>
      <c r="AA2" s="16">
        <v>60</v>
      </c>
      <c r="AC2" s="17" t="s">
        <v>41</v>
      </c>
      <c r="AD2" s="16">
        <f>50/60/60</f>
        <v>1.388888888888889E-2</v>
      </c>
      <c r="AF2" s="17">
        <v>2</v>
      </c>
      <c r="AG2" s="18" t="s">
        <v>42</v>
      </c>
    </row>
    <row r="3" spans="1:39">
      <c r="N3" s="10"/>
      <c r="O3" s="10"/>
      <c r="P3" s="2" t="s">
        <v>43</v>
      </c>
      <c r="S3" s="2"/>
      <c r="T3" s="2"/>
      <c r="U3" s="2"/>
      <c r="W3" s="15" t="s">
        <v>44</v>
      </c>
      <c r="X3" s="16">
        <f>20/60</f>
        <v>0.33333333333333331</v>
      </c>
      <c r="Z3" s="15" t="s">
        <v>45</v>
      </c>
      <c r="AA3" s="16">
        <v>200</v>
      </c>
      <c r="AC3" s="17" t="s">
        <v>46</v>
      </c>
      <c r="AD3" s="18">
        <v>70</v>
      </c>
      <c r="AF3" s="17">
        <v>3</v>
      </c>
      <c r="AG3" s="18" t="s">
        <v>47</v>
      </c>
    </row>
    <row r="4" spans="1:39" ht="13" thickBot="1">
      <c r="N4" s="10"/>
      <c r="O4" s="10"/>
      <c r="P4" s="2"/>
      <c r="S4" s="2"/>
      <c r="T4" s="2"/>
      <c r="U4" s="2"/>
      <c r="W4" s="19" t="s">
        <v>48</v>
      </c>
      <c r="X4" s="20">
        <f>20/60</f>
        <v>0.33333333333333331</v>
      </c>
      <c r="Z4" s="21" t="s">
        <v>49</v>
      </c>
      <c r="AA4" s="22">
        <f>2/60</f>
        <v>3.3333333333333333E-2</v>
      </c>
      <c r="AC4" s="21" t="s">
        <v>50</v>
      </c>
      <c r="AD4" s="22">
        <v>20</v>
      </c>
      <c r="AF4" s="17">
        <v>4</v>
      </c>
      <c r="AG4" s="18" t="s">
        <v>51</v>
      </c>
    </row>
    <row r="5" spans="1:39" ht="13" thickBot="1">
      <c r="N5" s="10"/>
      <c r="O5" s="10"/>
      <c r="P5" s="2"/>
      <c r="S5" s="2"/>
      <c r="T5" s="2"/>
      <c r="U5" s="2"/>
      <c r="W5" s="23" t="s">
        <v>52</v>
      </c>
      <c r="X5" s="24">
        <f>SUM(X2:X4)</f>
        <v>1.0833333333333333</v>
      </c>
      <c r="Z5" s="25"/>
      <c r="AA5" s="25"/>
      <c r="AF5" s="17">
        <v>5</v>
      </c>
      <c r="AG5" s="18" t="s">
        <v>53</v>
      </c>
    </row>
    <row r="6" spans="1:39">
      <c r="N6" s="10"/>
      <c r="O6" s="10"/>
      <c r="P6" s="2"/>
      <c r="S6" s="2"/>
      <c r="T6" s="2"/>
      <c r="U6" s="2"/>
      <c r="W6" s="2"/>
      <c r="X6" s="2"/>
      <c r="Y6" s="2"/>
      <c r="Z6" s="25"/>
      <c r="AA6" s="25"/>
      <c r="AB6" s="2"/>
      <c r="AF6" s="17">
        <v>6</v>
      </c>
      <c r="AG6" s="18" t="s">
        <v>54</v>
      </c>
    </row>
    <row r="7" spans="1:39" ht="13" thickBot="1">
      <c r="N7" s="10"/>
      <c r="O7" s="10">
        <v>40745.458333333336</v>
      </c>
      <c r="P7" s="2"/>
      <c r="S7" s="2"/>
      <c r="T7" s="2"/>
      <c r="U7" s="2"/>
      <c r="W7" s="25"/>
      <c r="X7" s="2"/>
      <c r="Y7" s="2"/>
      <c r="Z7" s="2"/>
      <c r="AA7" s="2"/>
      <c r="AB7" s="2"/>
      <c r="AF7" s="21">
        <v>7</v>
      </c>
      <c r="AG7" s="22" t="s">
        <v>55</v>
      </c>
    </row>
    <row r="8" spans="1:39" s="25" customFormat="1">
      <c r="A8" s="2" t="s">
        <v>56</v>
      </c>
      <c r="B8" s="26">
        <v>32.799999999999997</v>
      </c>
      <c r="C8" s="6">
        <v>0</v>
      </c>
      <c r="D8" s="8" t="s">
        <v>57</v>
      </c>
      <c r="E8" s="26">
        <v>-80</v>
      </c>
      <c r="F8" s="6">
        <v>0</v>
      </c>
      <c r="G8" s="8" t="s">
        <v>58</v>
      </c>
      <c r="H8" s="5">
        <v>0</v>
      </c>
      <c r="I8" s="5">
        <v>0</v>
      </c>
      <c r="J8" s="5">
        <v>0</v>
      </c>
      <c r="K8" s="6">
        <v>0</v>
      </c>
      <c r="L8" s="7">
        <v>0</v>
      </c>
      <c r="M8" s="8">
        <v>0</v>
      </c>
      <c r="N8" s="10">
        <f>O7+P8/24</f>
        <v>40745.458333333336</v>
      </c>
      <c r="O8" s="10">
        <f t="shared" ref="O8:O71" si="0">N8+(L8+M8)/24</f>
        <v>40745.458333333336</v>
      </c>
      <c r="P8" s="2">
        <v>0</v>
      </c>
      <c r="Q8" s="7">
        <v>11</v>
      </c>
      <c r="R8" s="7">
        <f t="shared" ref="R8:R71" si="1">R7+P8+L8+M8</f>
        <v>0</v>
      </c>
      <c r="S8" s="2">
        <f t="shared" ref="S8:S71" si="2">R8/24</f>
        <v>0</v>
      </c>
      <c r="T8" s="2"/>
      <c r="U8" s="2" t="str">
        <f>VLOOKUP(WEEKDAY(P8,2),$AF$1:$AG$7,2,FALSE)</f>
        <v>Fri</v>
      </c>
      <c r="V8" s="2"/>
      <c r="X8" s="2"/>
      <c r="Y8" s="2"/>
      <c r="Z8" s="2"/>
      <c r="AA8" s="2"/>
      <c r="AB8" s="2"/>
      <c r="AC8" s="4"/>
      <c r="AD8" s="4"/>
      <c r="AE8" s="2"/>
      <c r="AF8" s="2"/>
      <c r="AG8" s="2"/>
      <c r="AH8" s="2"/>
      <c r="AI8" s="2"/>
      <c r="AJ8" s="2"/>
      <c r="AK8" s="2"/>
      <c r="AL8" s="2"/>
      <c r="AM8" s="2"/>
    </row>
    <row r="9" spans="1:39" s="25" customFormat="1" ht="13">
      <c r="A9" s="2" t="s">
        <v>59</v>
      </c>
      <c r="B9" s="26">
        <v>20</v>
      </c>
      <c r="C9" s="6">
        <v>0</v>
      </c>
      <c r="D9" s="8" t="s">
        <v>57</v>
      </c>
      <c r="E9" s="26">
        <v>-38</v>
      </c>
      <c r="F9" s="6">
        <v>0</v>
      </c>
      <c r="G9" s="8" t="s">
        <v>58</v>
      </c>
      <c r="H9" s="8">
        <f t="shared" ref="H9:H72" si="3">ACOS((COS(PI()/180*(90-(B8+C8/60)))*COS(PI()/180*(90-(B9+C9/60))))+(SIN(PI()/180*(90-(B8+C8/60)))*SIN(PI()/180*(90-(B9+C9/60)))*COS(ABS(PI()/180*((E8+(F8/60))-(E9+(F9/60)))))))*180/PI()*60</f>
        <v>2366.5308994650054</v>
      </c>
      <c r="I9" s="8">
        <f t="shared" ref="I9:I72" si="4">H9*111.14/60</f>
        <v>4383.6040694423446</v>
      </c>
      <c r="J9" s="6">
        <f t="shared" ref="J9:J15" si="5">J8+I9</f>
        <v>4383.6040694423446</v>
      </c>
      <c r="K9" s="6">
        <v>0</v>
      </c>
      <c r="L9" s="7">
        <v>0</v>
      </c>
      <c r="M9" s="8">
        <v>18</v>
      </c>
      <c r="N9" s="10">
        <f t="shared" ref="N9:N72" si="6">O8+P9/24</f>
        <v>40755.31887874777</v>
      </c>
      <c r="O9" s="10">
        <f t="shared" si="0"/>
        <v>40756.06887874777</v>
      </c>
      <c r="P9" s="2">
        <f t="shared" ref="P9:P72" si="7">H9/Q9</f>
        <v>236.65308994650053</v>
      </c>
      <c r="Q9" s="7">
        <v>10</v>
      </c>
      <c r="R9" s="7">
        <f t="shared" si="1"/>
        <v>254.65308994650053</v>
      </c>
      <c r="S9" s="2">
        <f t="shared" si="2"/>
        <v>10.610545414437523</v>
      </c>
      <c r="T9" s="2">
        <f>S9-S8</f>
        <v>10.610545414437523</v>
      </c>
      <c r="U9" s="2" t="str">
        <f t="shared" ref="U9:U72" si="8">VLOOKUP(WEEKDAY(P9,2),$AF$1:$AG$7,2,FALSE)</f>
        <v>Wed</v>
      </c>
      <c r="V9" s="2"/>
      <c r="X9" s="2"/>
      <c r="Y9" s="2"/>
      <c r="Z9"/>
      <c r="AA9" s="3"/>
      <c r="AB9" s="2"/>
      <c r="AC9" s="4"/>
      <c r="AD9" s="4"/>
      <c r="AE9" s="2"/>
      <c r="AF9" s="2"/>
      <c r="AG9" s="2"/>
      <c r="AH9" s="2"/>
      <c r="AI9" s="2"/>
      <c r="AJ9" s="2"/>
      <c r="AK9" s="2"/>
      <c r="AL9" s="2"/>
      <c r="AM9" s="2"/>
    </row>
    <row r="10" spans="1:39" s="25" customFormat="1" ht="13">
      <c r="A10" s="2" t="s">
        <v>60</v>
      </c>
      <c r="B10" s="26">
        <v>20.5</v>
      </c>
      <c r="C10" s="6">
        <v>0</v>
      </c>
      <c r="D10" s="8" t="s">
        <v>57</v>
      </c>
      <c r="E10" s="26">
        <v>-23</v>
      </c>
      <c r="F10" s="6">
        <v>0</v>
      </c>
      <c r="G10" s="8" t="s">
        <v>58</v>
      </c>
      <c r="H10" s="8">
        <f t="shared" si="3"/>
        <v>844.61078493865568</v>
      </c>
      <c r="I10" s="8">
        <f t="shared" si="4"/>
        <v>1564.5007106347032</v>
      </c>
      <c r="J10" s="6">
        <f t="shared" si="5"/>
        <v>5948.1047800770475</v>
      </c>
      <c r="K10" s="6">
        <v>0</v>
      </c>
      <c r="L10" s="7">
        <v>0</v>
      </c>
      <c r="M10" s="8">
        <v>18</v>
      </c>
      <c r="N10" s="10">
        <f t="shared" si="6"/>
        <v>40759.268162024055</v>
      </c>
      <c r="O10" s="10">
        <f t="shared" si="0"/>
        <v>40760.018162024055</v>
      </c>
      <c r="P10" s="2">
        <f t="shared" si="7"/>
        <v>76.782798630786885</v>
      </c>
      <c r="Q10" s="7">
        <v>11</v>
      </c>
      <c r="R10" s="7">
        <f t="shared" si="1"/>
        <v>349.43588857728741</v>
      </c>
      <c r="S10" s="2">
        <f t="shared" si="2"/>
        <v>14.559828690720309</v>
      </c>
      <c r="T10" s="2">
        <f t="shared" ref="T10:T74" si="9">S10-S9</f>
        <v>3.9492832762827863</v>
      </c>
      <c r="U10" s="2" t="str">
        <f t="shared" si="8"/>
        <v>Thur</v>
      </c>
      <c r="V10" s="2"/>
      <c r="W10" s="27"/>
      <c r="X10" s="3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</row>
    <row r="11" spans="1:39" s="25" customFormat="1" ht="13">
      <c r="A11" s="2" t="s">
        <v>61</v>
      </c>
      <c r="B11" s="27">
        <v>11.5</v>
      </c>
      <c r="C11" s="3">
        <v>0</v>
      </c>
      <c r="D11" s="2" t="s">
        <v>57</v>
      </c>
      <c r="E11" s="27">
        <v>-23</v>
      </c>
      <c r="F11" s="3">
        <v>0</v>
      </c>
      <c r="G11" s="2" t="s">
        <v>58</v>
      </c>
      <c r="H11" s="8">
        <f t="shared" si="3"/>
        <v>540.00000000000159</v>
      </c>
      <c r="I11" s="8">
        <f t="shared" si="4"/>
        <v>1000.2600000000031</v>
      </c>
      <c r="J11" s="6">
        <f t="shared" si="5"/>
        <v>6948.3647800770505</v>
      </c>
      <c r="K11" s="3">
        <v>0</v>
      </c>
      <c r="L11" s="7">
        <v>0</v>
      </c>
      <c r="M11" s="7">
        <v>18</v>
      </c>
      <c r="N11" s="10">
        <f t="shared" si="6"/>
        <v>40762.06361656951</v>
      </c>
      <c r="O11" s="10">
        <f t="shared" si="0"/>
        <v>40762.81361656951</v>
      </c>
      <c r="P11" s="2">
        <f t="shared" si="7"/>
        <v>49.090909090909236</v>
      </c>
      <c r="Q11" s="7">
        <v>11</v>
      </c>
      <c r="R11" s="7">
        <f t="shared" si="1"/>
        <v>416.52679766819665</v>
      </c>
      <c r="S11" s="2">
        <f t="shared" si="2"/>
        <v>17.355283236174859</v>
      </c>
      <c r="T11" s="2">
        <f t="shared" si="9"/>
        <v>2.7954545454545503</v>
      </c>
      <c r="U11" s="2" t="str">
        <f t="shared" si="8"/>
        <v>Fri</v>
      </c>
      <c r="V11" s="2"/>
      <c r="AE11" s="2"/>
      <c r="AF11" s="2"/>
      <c r="AG11" s="2"/>
      <c r="AH11" s="2"/>
      <c r="AI11" s="2"/>
      <c r="AJ11" s="2"/>
      <c r="AK11" s="2"/>
      <c r="AL11" s="2"/>
      <c r="AM11" s="2"/>
    </row>
    <row r="12" spans="1:39" s="25" customFormat="1" ht="13">
      <c r="A12" s="2" t="s">
        <v>62</v>
      </c>
      <c r="B12" s="27">
        <v>4</v>
      </c>
      <c r="C12" s="3">
        <v>0</v>
      </c>
      <c r="D12" s="2" t="s">
        <v>57</v>
      </c>
      <c r="E12" s="27">
        <v>-23</v>
      </c>
      <c r="F12" s="3">
        <v>0</v>
      </c>
      <c r="G12" s="2" t="s">
        <v>58</v>
      </c>
      <c r="H12" s="8">
        <f t="shared" si="3"/>
        <v>450.00000000000108</v>
      </c>
      <c r="I12" s="8">
        <f t="shared" si="4"/>
        <v>833.55000000000211</v>
      </c>
      <c r="J12" s="6">
        <f t="shared" si="5"/>
        <v>7781.9147800770525</v>
      </c>
      <c r="K12" s="3">
        <v>0</v>
      </c>
      <c r="L12" s="7">
        <v>0.2</v>
      </c>
      <c r="M12" s="7">
        <v>18</v>
      </c>
      <c r="N12" s="10">
        <f t="shared" si="6"/>
        <v>40764.518162024055</v>
      </c>
      <c r="O12" s="10">
        <f t="shared" si="0"/>
        <v>40765.276495357386</v>
      </c>
      <c r="P12" s="2">
        <f t="shared" si="7"/>
        <v>40.909090909091006</v>
      </c>
      <c r="Q12" s="7">
        <v>11</v>
      </c>
      <c r="R12" s="7">
        <f t="shared" si="1"/>
        <v>475.63588857728763</v>
      </c>
      <c r="S12" s="2">
        <f t="shared" si="2"/>
        <v>19.818162024053652</v>
      </c>
      <c r="T12" s="2">
        <f t="shared" si="9"/>
        <v>2.4628787878787932</v>
      </c>
      <c r="U12" s="2" t="str">
        <f t="shared" si="8"/>
        <v>Wed</v>
      </c>
      <c r="V12" s="2"/>
      <c r="AE12" s="2"/>
      <c r="AF12" s="2"/>
      <c r="AG12" s="2"/>
      <c r="AH12" s="2"/>
      <c r="AI12" s="2"/>
      <c r="AJ12" s="2"/>
      <c r="AK12" s="2"/>
      <c r="AL12" s="2"/>
      <c r="AM12" s="2"/>
    </row>
    <row r="13" spans="1:39" s="36" customFormat="1" ht="13">
      <c r="A13" s="28" t="s">
        <v>63</v>
      </c>
      <c r="B13" s="29">
        <v>-33.93</v>
      </c>
      <c r="C13" s="30">
        <v>0</v>
      </c>
      <c r="D13" s="31" t="s">
        <v>64</v>
      </c>
      <c r="E13" s="29">
        <v>18.46</v>
      </c>
      <c r="F13" s="30">
        <v>0</v>
      </c>
      <c r="G13" s="31" t="s">
        <v>65</v>
      </c>
      <c r="H13" s="32">
        <f t="shared" si="3"/>
        <v>3267.241687054001</v>
      </c>
      <c r="I13" s="32">
        <f t="shared" si="4"/>
        <v>6052.0206849863607</v>
      </c>
      <c r="J13" s="33">
        <f t="shared" si="5"/>
        <v>13833.935465063412</v>
      </c>
      <c r="K13" s="30">
        <v>0</v>
      </c>
      <c r="L13" s="2">
        <f t="shared" ref="L13:L76" si="10">IF(K13=0,0,IF(K13&lt;$AA$3,(K13/$AA$1*2/60),(K13-$AA$3)/$AA$2*2/60+$AA$3/$AA$1*2/60)+IF(K13&lt;1000,12*$AD$2,($AD$1*$AD$2))+$AA$4+$AD$3/($AA$2-$AD$4)/60)</f>
        <v>0</v>
      </c>
      <c r="M13" s="34">
        <v>0</v>
      </c>
      <c r="N13" s="35">
        <f t="shared" si="6"/>
        <v>40775.748423841535</v>
      </c>
      <c r="O13" s="35">
        <f t="shared" si="0"/>
        <v>40775.748423841535</v>
      </c>
      <c r="P13" s="31">
        <f t="shared" si="7"/>
        <v>251.32628361953854</v>
      </c>
      <c r="Q13" s="34">
        <v>13</v>
      </c>
      <c r="R13" s="34">
        <f t="shared" si="1"/>
        <v>726.96217219682615</v>
      </c>
      <c r="S13" s="31">
        <f t="shared" si="2"/>
        <v>30.290090508201089</v>
      </c>
      <c r="T13" s="31">
        <f t="shared" si="9"/>
        <v>10.471928484147437</v>
      </c>
      <c r="U13" s="2" t="str">
        <f t="shared" si="8"/>
        <v>Thur</v>
      </c>
      <c r="V13" s="31"/>
      <c r="W13" s="31" t="s">
        <v>66</v>
      </c>
      <c r="X13" s="31"/>
      <c r="Y13" s="31"/>
      <c r="Z13" s="31"/>
      <c r="AA13" s="31"/>
      <c r="AB13" s="31"/>
      <c r="AC13" s="31"/>
      <c r="AD13" s="31"/>
      <c r="AE13" s="31"/>
      <c r="AF13" s="2"/>
      <c r="AG13" s="2"/>
      <c r="AH13" s="31"/>
      <c r="AI13" s="31"/>
      <c r="AJ13" s="31"/>
      <c r="AK13" s="31"/>
      <c r="AL13" s="31"/>
      <c r="AM13" s="31"/>
    </row>
    <row r="14" spans="1:39" s="36" customFormat="1" ht="13">
      <c r="A14" s="28" t="s">
        <v>63</v>
      </c>
      <c r="B14" s="29">
        <v>-33.93</v>
      </c>
      <c r="C14" s="30">
        <v>0</v>
      </c>
      <c r="D14" s="31" t="s">
        <v>64</v>
      </c>
      <c r="E14" s="29">
        <v>18.46</v>
      </c>
      <c r="F14" s="30">
        <v>0</v>
      </c>
      <c r="G14" s="31" t="s">
        <v>65</v>
      </c>
      <c r="H14" s="32">
        <f t="shared" si="3"/>
        <v>0</v>
      </c>
      <c r="I14" s="32">
        <f t="shared" si="4"/>
        <v>0</v>
      </c>
      <c r="J14" s="33">
        <f t="shared" si="5"/>
        <v>13833.935465063412</v>
      </c>
      <c r="K14" s="37">
        <v>0</v>
      </c>
      <c r="L14" s="2">
        <f t="shared" si="10"/>
        <v>0</v>
      </c>
      <c r="M14" s="34">
        <f>7+15.4+8+8.5</f>
        <v>38.9</v>
      </c>
      <c r="N14" s="35">
        <f t="shared" si="6"/>
        <v>40775.748423841535</v>
      </c>
      <c r="O14" s="35">
        <f t="shared" si="0"/>
        <v>40777.369257174869</v>
      </c>
      <c r="P14" s="31">
        <f t="shared" si="7"/>
        <v>0</v>
      </c>
      <c r="Q14" s="34">
        <v>11</v>
      </c>
      <c r="R14" s="34">
        <f t="shared" si="1"/>
        <v>765.86217219682612</v>
      </c>
      <c r="S14" s="31">
        <f t="shared" si="2"/>
        <v>31.910923841534423</v>
      </c>
      <c r="T14" s="31">
        <f t="shared" si="9"/>
        <v>1.6208333333333336</v>
      </c>
      <c r="U14" s="2" t="str">
        <f t="shared" si="8"/>
        <v>Fri</v>
      </c>
      <c r="V14" s="31">
        <f>S14-S8+1</f>
        <v>32.910923841534427</v>
      </c>
      <c r="W14" s="31">
        <f>M15</f>
        <v>435.15</v>
      </c>
      <c r="X14" s="31"/>
      <c r="Y14" s="31"/>
      <c r="Z14" s="31"/>
      <c r="AA14" s="31"/>
      <c r="AB14" s="31"/>
      <c r="AC14" s="31"/>
      <c r="AD14" s="31"/>
      <c r="AE14" s="31"/>
      <c r="AF14" s="2"/>
      <c r="AG14" s="2"/>
      <c r="AH14" s="31"/>
      <c r="AI14" s="31"/>
      <c r="AJ14" s="31"/>
      <c r="AK14" s="31"/>
      <c r="AL14" s="31"/>
      <c r="AM14" s="31"/>
    </row>
    <row r="15" spans="1:39" s="36" customFormat="1" ht="13">
      <c r="A15" s="28" t="s">
        <v>67</v>
      </c>
      <c r="B15" s="29">
        <v>-33.93</v>
      </c>
      <c r="C15" s="30">
        <v>0</v>
      </c>
      <c r="D15" s="31" t="s">
        <v>64</v>
      </c>
      <c r="E15" s="29">
        <v>18.46</v>
      </c>
      <c r="F15" s="30">
        <v>0</v>
      </c>
      <c r="G15" s="31" t="s">
        <v>65</v>
      </c>
      <c r="H15" s="32">
        <f t="shared" si="3"/>
        <v>0</v>
      </c>
      <c r="I15" s="32">
        <f t="shared" si="4"/>
        <v>0</v>
      </c>
      <c r="J15" s="33">
        <f t="shared" si="5"/>
        <v>13833.935465063412</v>
      </c>
      <c r="K15" s="37">
        <v>0</v>
      </c>
      <c r="L15" s="2">
        <f t="shared" si="10"/>
        <v>0</v>
      </c>
      <c r="M15" s="34">
        <f>192-24-48+11*24+1.15+48+2</f>
        <v>435.15</v>
      </c>
      <c r="N15" s="35">
        <f>O14+P15/24</f>
        <v>40777.369257174869</v>
      </c>
      <c r="O15" s="35">
        <f t="shared" si="0"/>
        <v>40795.500507174867</v>
      </c>
      <c r="P15" s="31">
        <f t="shared" si="7"/>
        <v>0</v>
      </c>
      <c r="Q15" s="34">
        <v>11</v>
      </c>
      <c r="R15" s="34">
        <f t="shared" si="1"/>
        <v>1201.0121721968262</v>
      </c>
      <c r="S15" s="31">
        <f t="shared" si="2"/>
        <v>50.042173841534428</v>
      </c>
      <c r="T15" s="31">
        <f t="shared" si="9"/>
        <v>18.131250000000005</v>
      </c>
      <c r="U15" s="2" t="str">
        <f t="shared" si="8"/>
        <v>Fri</v>
      </c>
      <c r="V15" s="31">
        <f>S15-S14-1</f>
        <v>17.131250000000005</v>
      </c>
      <c r="W15" s="31"/>
      <c r="X15" s="31"/>
      <c r="Y15" s="31"/>
      <c r="Z15" s="31"/>
      <c r="AA15" s="31"/>
      <c r="AB15" s="31"/>
      <c r="AC15" s="31"/>
      <c r="AD15" s="31"/>
      <c r="AE15" s="31"/>
      <c r="AF15" s="2"/>
      <c r="AG15" s="2"/>
      <c r="AH15" s="31"/>
      <c r="AI15" s="31"/>
      <c r="AJ15" s="31"/>
      <c r="AK15" s="31"/>
      <c r="AL15" s="31"/>
      <c r="AM15" s="31"/>
    </row>
    <row r="16" spans="1:39" s="25" customFormat="1" ht="13">
      <c r="A16">
        <v>0</v>
      </c>
      <c r="B16" s="27">
        <v>-28.5167</v>
      </c>
      <c r="C16" s="3">
        <v>0</v>
      </c>
      <c r="D16" s="2" t="s">
        <v>64</v>
      </c>
      <c r="E16" s="27">
        <v>14.95</v>
      </c>
      <c r="F16" s="3">
        <v>0</v>
      </c>
      <c r="G16" s="2" t="s">
        <v>65</v>
      </c>
      <c r="H16" s="8">
        <f t="shared" si="3"/>
        <v>371.31463652610904</v>
      </c>
      <c r="I16" s="8">
        <f t="shared" si="4"/>
        <v>687.79847839186255</v>
      </c>
      <c r="J16" s="6">
        <f>J14+I16</f>
        <v>14521.733943455274</v>
      </c>
      <c r="K16" s="38">
        <v>475</v>
      </c>
      <c r="L16" s="2">
        <f t="shared" si="10"/>
        <v>0.60416666666666674</v>
      </c>
      <c r="M16" s="7">
        <v>0</v>
      </c>
      <c r="N16" s="10">
        <f t="shared" si="6"/>
        <v>40796.907002010194</v>
      </c>
      <c r="O16" s="10">
        <f t="shared" si="0"/>
        <v>40796.932175621303</v>
      </c>
      <c r="P16" s="2">
        <f t="shared" si="7"/>
        <v>33.755876047828096</v>
      </c>
      <c r="Q16" s="7">
        <v>11</v>
      </c>
      <c r="R16" s="7">
        <f t="shared" si="1"/>
        <v>1235.372214911321</v>
      </c>
      <c r="S16" s="2">
        <f t="shared" si="2"/>
        <v>51.473842287971706</v>
      </c>
      <c r="T16" s="2">
        <f t="shared" si="9"/>
        <v>1.4316684464372784</v>
      </c>
      <c r="U16" s="2" t="str">
        <f t="shared" si="8"/>
        <v>Wed</v>
      </c>
      <c r="V16" s="2" t="s">
        <v>68</v>
      </c>
      <c r="W16" s="2"/>
      <c r="X16" s="2"/>
      <c r="Y16" s="2"/>
      <c r="Z16" s="2">
        <f>124/4</f>
        <v>31</v>
      </c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</row>
    <row r="17" spans="1:39" s="25" customFormat="1" ht="13">
      <c r="A17">
        <v>1</v>
      </c>
      <c r="B17" s="27">
        <v>-28.5167</v>
      </c>
      <c r="C17" s="3">
        <v>0</v>
      </c>
      <c r="D17" s="2" t="s">
        <v>64</v>
      </c>
      <c r="E17" s="27">
        <v>14.95</v>
      </c>
      <c r="F17" s="3">
        <v>0</v>
      </c>
      <c r="G17" s="2" t="s">
        <v>65</v>
      </c>
      <c r="H17" s="8">
        <f t="shared" si="3"/>
        <v>0</v>
      </c>
      <c r="I17" s="8">
        <f t="shared" si="4"/>
        <v>0</v>
      </c>
      <c r="J17" s="6">
        <f>J15+I17</f>
        <v>13833.935465063412</v>
      </c>
      <c r="K17" s="38">
        <v>185</v>
      </c>
      <c r="L17" s="2">
        <f t="shared" si="10"/>
        <v>0.43472222222222223</v>
      </c>
      <c r="M17" s="2">
        <f t="shared" ref="M17:M80" si="11">$X$5</f>
        <v>1.0833333333333333</v>
      </c>
      <c r="N17" s="10">
        <f t="shared" si="6"/>
        <v>40796.932175621303</v>
      </c>
      <c r="O17" s="10">
        <f t="shared" si="0"/>
        <v>40796.995427936119</v>
      </c>
      <c r="P17" s="2">
        <f t="shared" si="7"/>
        <v>0</v>
      </c>
      <c r="Q17" s="7">
        <v>11</v>
      </c>
      <c r="R17" s="7">
        <f t="shared" si="1"/>
        <v>1236.8902704668765</v>
      </c>
      <c r="S17" s="2">
        <f t="shared" si="2"/>
        <v>51.537094602786517</v>
      </c>
      <c r="T17" s="2">
        <f t="shared" si="9"/>
        <v>6.3252314814810973E-2</v>
      </c>
      <c r="U17" s="2" t="str">
        <f t="shared" si="8"/>
        <v>Fri</v>
      </c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</row>
    <row r="18" spans="1:39" s="25" customFormat="1" ht="13">
      <c r="A18">
        <v>2</v>
      </c>
      <c r="B18" s="27">
        <v>-28.716699999999999</v>
      </c>
      <c r="C18" s="3">
        <v>0</v>
      </c>
      <c r="D18" s="2" t="s">
        <v>64</v>
      </c>
      <c r="E18" s="27">
        <v>14.466699999999999</v>
      </c>
      <c r="F18" s="3">
        <v>0</v>
      </c>
      <c r="G18" s="2" t="s">
        <v>65</v>
      </c>
      <c r="H18" s="8">
        <f t="shared" si="3"/>
        <v>28.142329404382849</v>
      </c>
      <c r="I18" s="8">
        <f t="shared" si="4"/>
        <v>52.128974833385165</v>
      </c>
      <c r="J18" s="6">
        <f t="shared" ref="J18:J81" si="12">J17+I18</f>
        <v>13886.064439896798</v>
      </c>
      <c r="K18" s="38">
        <v>258</v>
      </c>
      <c r="L18" s="2">
        <f t="shared" si="10"/>
        <v>0.48361111111111116</v>
      </c>
      <c r="M18" s="2">
        <f t="shared" si="11"/>
        <v>1.0833333333333333</v>
      </c>
      <c r="N18" s="10">
        <f t="shared" si="6"/>
        <v>40797.102027668712</v>
      </c>
      <c r="O18" s="10">
        <f t="shared" si="0"/>
        <v>40797.167317020561</v>
      </c>
      <c r="P18" s="2">
        <f t="shared" si="7"/>
        <v>2.5583935822166226</v>
      </c>
      <c r="Q18" s="7">
        <v>11</v>
      </c>
      <c r="R18" s="7">
        <f t="shared" si="1"/>
        <v>1241.0156084935375</v>
      </c>
      <c r="S18" s="2">
        <f t="shared" si="2"/>
        <v>51.708983687230727</v>
      </c>
      <c r="T18" s="2">
        <f t="shared" si="9"/>
        <v>0.17188908444421003</v>
      </c>
      <c r="U18" s="2" t="str">
        <f t="shared" si="8"/>
        <v>Sun</v>
      </c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</row>
    <row r="19" spans="1:39" s="25" customFormat="1" ht="13">
      <c r="A19">
        <v>3</v>
      </c>
      <c r="B19" s="27">
        <v>-28.816700000000001</v>
      </c>
      <c r="C19" s="3">
        <v>0</v>
      </c>
      <c r="D19" s="2" t="s">
        <v>64</v>
      </c>
      <c r="E19" s="27">
        <v>14.183299999999999</v>
      </c>
      <c r="F19" s="3">
        <v>0</v>
      </c>
      <c r="G19" s="2" t="s">
        <v>65</v>
      </c>
      <c r="H19" s="8">
        <f t="shared" si="3"/>
        <v>16.067764007994061</v>
      </c>
      <c r="I19" s="8">
        <f t="shared" si="4"/>
        <v>29.762854864140998</v>
      </c>
      <c r="J19" s="6">
        <f t="shared" si="12"/>
        <v>13915.827294760938</v>
      </c>
      <c r="K19" s="38">
        <v>977</v>
      </c>
      <c r="L19" s="2">
        <f t="shared" si="10"/>
        <v>0.88305555555555548</v>
      </c>
      <c r="M19" s="2">
        <f t="shared" si="11"/>
        <v>1.0833333333333333</v>
      </c>
      <c r="N19" s="10">
        <f t="shared" si="6"/>
        <v>40797.228179763013</v>
      </c>
      <c r="O19" s="10">
        <f t="shared" si="0"/>
        <v>40797.310112633386</v>
      </c>
      <c r="P19" s="2">
        <f t="shared" si="7"/>
        <v>1.4607058189085509</v>
      </c>
      <c r="Q19" s="7">
        <v>11</v>
      </c>
      <c r="R19" s="7">
        <f t="shared" si="1"/>
        <v>1244.4427032013348</v>
      </c>
      <c r="S19" s="2">
        <f t="shared" si="2"/>
        <v>51.851779300055618</v>
      </c>
      <c r="T19" s="2">
        <f t="shared" si="9"/>
        <v>0.14279561282489084</v>
      </c>
      <c r="U19" s="2" t="str">
        <f t="shared" si="8"/>
        <v>Sat</v>
      </c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</row>
    <row r="20" spans="1:39" s="25" customFormat="1" ht="13">
      <c r="A20">
        <v>4</v>
      </c>
      <c r="B20" s="27">
        <v>-28.916699999999999</v>
      </c>
      <c r="C20" s="3">
        <v>0</v>
      </c>
      <c r="D20" s="2" t="s">
        <v>64</v>
      </c>
      <c r="E20" s="27">
        <v>13.966699999999999</v>
      </c>
      <c r="F20" s="3">
        <v>0</v>
      </c>
      <c r="G20" s="2" t="s">
        <v>65</v>
      </c>
      <c r="H20" s="8">
        <f t="shared" si="3"/>
        <v>12.865896095761739</v>
      </c>
      <c r="I20" s="8">
        <f t="shared" si="4"/>
        <v>23.831928201382659</v>
      </c>
      <c r="J20" s="6">
        <f t="shared" si="12"/>
        <v>13939.659222962322</v>
      </c>
      <c r="K20" s="38">
        <v>1738</v>
      </c>
      <c r="L20" s="2">
        <f t="shared" si="10"/>
        <v>1.4725000000000001</v>
      </c>
      <c r="M20" s="2">
        <f t="shared" si="11"/>
        <v>1.0833333333333333</v>
      </c>
      <c r="N20" s="10">
        <f t="shared" si="6"/>
        <v>40797.358847088297</v>
      </c>
      <c r="O20" s="10">
        <f t="shared" si="0"/>
        <v>40797.465340143855</v>
      </c>
      <c r="P20" s="2">
        <f t="shared" si="7"/>
        <v>1.1696269177965217</v>
      </c>
      <c r="Q20" s="7">
        <v>11</v>
      </c>
      <c r="R20" s="7">
        <f t="shared" si="1"/>
        <v>1248.1681634524646</v>
      </c>
      <c r="S20" s="2">
        <f t="shared" si="2"/>
        <v>52.007006810519357</v>
      </c>
      <c r="T20" s="2">
        <f t="shared" si="9"/>
        <v>0.15522751046373884</v>
      </c>
      <c r="U20" s="2" t="str">
        <f t="shared" si="8"/>
        <v>Sat</v>
      </c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39" s="25" customFormat="1" ht="13">
      <c r="A21">
        <v>5</v>
      </c>
      <c r="B21" s="27">
        <v>-29.066700000000001</v>
      </c>
      <c r="C21" s="3">
        <v>0</v>
      </c>
      <c r="D21" s="2" t="s">
        <v>64</v>
      </c>
      <c r="E21" s="27">
        <v>13.55</v>
      </c>
      <c r="F21" s="3">
        <v>0</v>
      </c>
      <c r="G21" s="2" t="s">
        <v>65</v>
      </c>
      <c r="H21" s="8">
        <f t="shared" si="3"/>
        <v>23.64851022422047</v>
      </c>
      <c r="I21" s="8">
        <f t="shared" si="4"/>
        <v>43.804923771997714</v>
      </c>
      <c r="J21" s="6">
        <f t="shared" si="12"/>
        <v>13983.464146734319</v>
      </c>
      <c r="K21" s="38">
        <v>2483</v>
      </c>
      <c r="L21" s="2">
        <f t="shared" si="10"/>
        <v>1.8863888888888889</v>
      </c>
      <c r="M21" s="2">
        <f t="shared" si="11"/>
        <v>1.0833333333333333</v>
      </c>
      <c r="N21" s="10">
        <f t="shared" si="6"/>
        <v>40797.554917834095</v>
      </c>
      <c r="O21" s="10">
        <f t="shared" si="0"/>
        <v>40797.678656260025</v>
      </c>
      <c r="P21" s="2">
        <f t="shared" si="7"/>
        <v>2.1498645658382247</v>
      </c>
      <c r="Q21" s="7">
        <v>11</v>
      </c>
      <c r="R21" s="7">
        <f t="shared" si="1"/>
        <v>1253.2877502405249</v>
      </c>
      <c r="S21" s="2">
        <f t="shared" si="2"/>
        <v>52.220322926688539</v>
      </c>
      <c r="T21" s="2">
        <f t="shared" si="9"/>
        <v>0.21331611616918167</v>
      </c>
      <c r="U21" s="2" t="str">
        <f t="shared" si="8"/>
        <v>Sun</v>
      </c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39" s="25" customFormat="1" ht="13">
      <c r="A22">
        <v>6</v>
      </c>
      <c r="B22" s="27">
        <v>-29.2667</v>
      </c>
      <c r="C22" s="3">
        <v>0</v>
      </c>
      <c r="D22" s="2" t="s">
        <v>64</v>
      </c>
      <c r="E22" s="27">
        <v>13.05</v>
      </c>
      <c r="F22" s="3">
        <v>0</v>
      </c>
      <c r="G22" s="2" t="s">
        <v>65</v>
      </c>
      <c r="H22" s="8">
        <f t="shared" si="3"/>
        <v>28.81382711785205</v>
      </c>
      <c r="I22" s="8">
        <f t="shared" si="4"/>
        <v>53.372812431301284</v>
      </c>
      <c r="J22" s="6">
        <f t="shared" si="12"/>
        <v>14036.836959165621</v>
      </c>
      <c r="K22" s="38">
        <v>3144</v>
      </c>
      <c r="L22" s="2">
        <f t="shared" si="10"/>
        <v>2.2536111111111112</v>
      </c>
      <c r="M22" s="2">
        <f t="shared" si="11"/>
        <v>1.0833333333333333</v>
      </c>
      <c r="N22" s="10">
        <f t="shared" si="6"/>
        <v>40797.78779954456</v>
      </c>
      <c r="O22" s="10">
        <f t="shared" si="0"/>
        <v>40797.926838896412</v>
      </c>
      <c r="P22" s="2">
        <f t="shared" si="7"/>
        <v>2.6194388288956407</v>
      </c>
      <c r="Q22" s="7">
        <v>11</v>
      </c>
      <c r="R22" s="7">
        <f t="shared" si="1"/>
        <v>1259.2441335138649</v>
      </c>
      <c r="S22" s="2">
        <f t="shared" si="2"/>
        <v>52.468505563077706</v>
      </c>
      <c r="T22" s="2">
        <f t="shared" si="9"/>
        <v>0.24818263638916704</v>
      </c>
      <c r="U22" s="2" t="str">
        <f t="shared" si="8"/>
        <v>Sun</v>
      </c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39" s="25" customFormat="1" ht="13">
      <c r="A23">
        <v>7</v>
      </c>
      <c r="B23" s="27">
        <v>-29.5</v>
      </c>
      <c r="C23" s="3">
        <v>0</v>
      </c>
      <c r="D23" s="2" t="s">
        <v>64</v>
      </c>
      <c r="E23" s="27">
        <v>12.475</v>
      </c>
      <c r="F23" s="3">
        <v>0</v>
      </c>
      <c r="G23" s="2" t="s">
        <v>65</v>
      </c>
      <c r="H23" s="8">
        <f t="shared" si="3"/>
        <v>33.16099169120033</v>
      </c>
      <c r="I23" s="8">
        <f t="shared" si="4"/>
        <v>61.425210276000072</v>
      </c>
      <c r="J23" s="6">
        <f t="shared" si="12"/>
        <v>14098.262169441621</v>
      </c>
      <c r="K23" s="38">
        <v>3643</v>
      </c>
      <c r="L23" s="2">
        <f t="shared" si="10"/>
        <v>2.5308333333333333</v>
      </c>
      <c r="M23" s="2">
        <f t="shared" si="11"/>
        <v>1.0833333333333333</v>
      </c>
      <c r="N23" s="10">
        <f t="shared" si="6"/>
        <v>40798.052448713424</v>
      </c>
      <c r="O23" s="10">
        <f t="shared" si="0"/>
        <v>40798.203038991203</v>
      </c>
      <c r="P23" s="2">
        <f t="shared" si="7"/>
        <v>3.0146356082909391</v>
      </c>
      <c r="Q23" s="7">
        <v>11</v>
      </c>
      <c r="R23" s="7">
        <f t="shared" si="1"/>
        <v>1265.8729357888224</v>
      </c>
      <c r="S23" s="2">
        <f t="shared" si="2"/>
        <v>52.744705657867598</v>
      </c>
      <c r="T23" s="2">
        <f t="shared" si="9"/>
        <v>0.2762000947898926</v>
      </c>
      <c r="U23" s="2" t="str">
        <f t="shared" si="8"/>
        <v>Mon</v>
      </c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39" s="25" customFormat="1" ht="13">
      <c r="A24">
        <v>8</v>
      </c>
      <c r="B24" s="27">
        <v>-29.7333</v>
      </c>
      <c r="C24" s="3">
        <v>0</v>
      </c>
      <c r="D24" s="2" t="s">
        <v>64</v>
      </c>
      <c r="E24" s="27">
        <v>11.9</v>
      </c>
      <c r="F24" s="3">
        <v>0</v>
      </c>
      <c r="G24" s="2" t="s">
        <v>65</v>
      </c>
      <c r="H24" s="8">
        <f t="shared" si="3"/>
        <v>33.098294076503535</v>
      </c>
      <c r="I24" s="8">
        <f t="shared" si="4"/>
        <v>61.309073394376711</v>
      </c>
      <c r="J24" s="6">
        <f t="shared" si="12"/>
        <v>14159.571242835998</v>
      </c>
      <c r="K24" s="38">
        <v>3969</v>
      </c>
      <c r="L24" s="2">
        <f t="shared" si="10"/>
        <v>2.7119444444444447</v>
      </c>
      <c r="M24" s="2">
        <f t="shared" si="11"/>
        <v>1.0833333333333333</v>
      </c>
      <c r="N24" s="10">
        <f t="shared" si="6"/>
        <v>40798.328411317249</v>
      </c>
      <c r="O24" s="10">
        <f t="shared" si="0"/>
        <v>40798.48654789132</v>
      </c>
      <c r="P24" s="2">
        <f t="shared" si="7"/>
        <v>3.0089358251366849</v>
      </c>
      <c r="Q24" s="7">
        <v>11</v>
      </c>
      <c r="R24" s="7">
        <f t="shared" si="1"/>
        <v>1272.6771493917367</v>
      </c>
      <c r="S24" s="2">
        <f t="shared" si="2"/>
        <v>53.028214557989031</v>
      </c>
      <c r="T24" s="2">
        <f>S24-S23</f>
        <v>0.28350890012143282</v>
      </c>
      <c r="U24" s="2" t="str">
        <f t="shared" si="8"/>
        <v>Mon</v>
      </c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39" s="86" customFormat="1" ht="13">
      <c r="A25" s="77">
        <v>9</v>
      </c>
      <c r="B25" s="78">
        <v>-29.75</v>
      </c>
      <c r="C25" s="79">
        <v>0</v>
      </c>
      <c r="D25" s="80" t="s">
        <v>64</v>
      </c>
      <c r="E25" s="78">
        <v>11.324999999999999</v>
      </c>
      <c r="F25" s="79">
        <v>0</v>
      </c>
      <c r="G25" s="80" t="s">
        <v>65</v>
      </c>
      <c r="H25" s="81">
        <f t="shared" si="3"/>
        <v>29.972076212969721</v>
      </c>
      <c r="I25" s="81">
        <f t="shared" si="4"/>
        <v>55.518275838490915</v>
      </c>
      <c r="J25" s="82">
        <f t="shared" si="12"/>
        <v>14215.089518674489</v>
      </c>
      <c r="K25" s="83">
        <v>4156</v>
      </c>
      <c r="L25" s="80">
        <f t="shared" si="10"/>
        <v>2.8158333333333339</v>
      </c>
      <c r="M25" s="80">
        <f t="shared" si="11"/>
        <v>1.0833333333333333</v>
      </c>
      <c r="N25" s="84">
        <f t="shared" si="6"/>
        <v>40798.600078483032</v>
      </c>
      <c r="O25" s="84">
        <f t="shared" si="0"/>
        <v>40798.762543760808</v>
      </c>
      <c r="P25" s="80">
        <f t="shared" si="7"/>
        <v>2.7247342011790656</v>
      </c>
      <c r="Q25" s="85">
        <v>11</v>
      </c>
      <c r="R25" s="85">
        <f t="shared" si="1"/>
        <v>1279.3010502595823</v>
      </c>
      <c r="S25" s="80">
        <f t="shared" si="2"/>
        <v>53.304210427482595</v>
      </c>
      <c r="T25" s="80">
        <f t="shared" si="9"/>
        <v>0.27599586949356336</v>
      </c>
      <c r="U25" s="80" t="str">
        <f t="shared" si="8"/>
        <v>Sun</v>
      </c>
      <c r="V25" s="80" t="s">
        <v>8</v>
      </c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</row>
    <row r="26" spans="1:39" s="86" customFormat="1" ht="13">
      <c r="A26" s="77">
        <v>10</v>
      </c>
      <c r="B26" s="78">
        <v>-29.75</v>
      </c>
      <c r="C26" s="79">
        <v>0</v>
      </c>
      <c r="D26" s="80" t="s">
        <v>64</v>
      </c>
      <c r="E26" s="78">
        <v>10.75</v>
      </c>
      <c r="F26" s="79">
        <v>0</v>
      </c>
      <c r="G26" s="80" t="s">
        <v>65</v>
      </c>
      <c r="H26" s="81">
        <f t="shared" si="3"/>
        <v>29.952828149696199</v>
      </c>
      <c r="I26" s="81">
        <f t="shared" si="4"/>
        <v>55.482622009287262</v>
      </c>
      <c r="J26" s="82">
        <f t="shared" si="12"/>
        <v>14270.572140683777</v>
      </c>
      <c r="K26" s="83">
        <v>4379</v>
      </c>
      <c r="L26" s="80">
        <f t="shared" si="10"/>
        <v>2.9397222222222226</v>
      </c>
      <c r="M26" s="80">
        <f t="shared" si="11"/>
        <v>1.0833333333333333</v>
      </c>
      <c r="N26" s="84">
        <f t="shared" si="6"/>
        <v>40798.87600144319</v>
      </c>
      <c r="O26" s="84">
        <f t="shared" si="0"/>
        <v>40799.043628758001</v>
      </c>
      <c r="P26" s="80">
        <f t="shared" si="7"/>
        <v>2.7229843772451088</v>
      </c>
      <c r="Q26" s="85">
        <v>11</v>
      </c>
      <c r="R26" s="85">
        <f t="shared" si="1"/>
        <v>1286.0470901923829</v>
      </c>
      <c r="S26" s="80">
        <f t="shared" si="2"/>
        <v>53.58529542468262</v>
      </c>
      <c r="T26" s="80">
        <f t="shared" si="9"/>
        <v>0.28108499720002555</v>
      </c>
      <c r="U26" s="80" t="str">
        <f t="shared" si="8"/>
        <v>Sun</v>
      </c>
      <c r="V26" s="80" t="s">
        <v>8</v>
      </c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</row>
    <row r="27" spans="1:39" s="86" customFormat="1" ht="13">
      <c r="A27" s="77">
        <v>11</v>
      </c>
      <c r="B27" s="78">
        <v>-29.75</v>
      </c>
      <c r="C27" s="79">
        <v>0</v>
      </c>
      <c r="D27" s="80" t="s">
        <v>64</v>
      </c>
      <c r="E27" s="78">
        <v>10.175000000000001</v>
      </c>
      <c r="F27" s="79">
        <v>0</v>
      </c>
      <c r="G27" s="80" t="s">
        <v>65</v>
      </c>
      <c r="H27" s="81">
        <f t="shared" si="3"/>
        <v>29.952828149696199</v>
      </c>
      <c r="I27" s="81">
        <f t="shared" si="4"/>
        <v>55.482622009287262</v>
      </c>
      <c r="J27" s="82">
        <f t="shared" si="12"/>
        <v>14326.054762693064</v>
      </c>
      <c r="K27" s="83">
        <v>4814</v>
      </c>
      <c r="L27" s="80">
        <f t="shared" si="10"/>
        <v>3.1813888888888893</v>
      </c>
      <c r="M27" s="80">
        <f t="shared" si="11"/>
        <v>1.0833333333333333</v>
      </c>
      <c r="N27" s="84">
        <f t="shared" si="6"/>
        <v>40799.157086440384</v>
      </c>
      <c r="O27" s="84">
        <f t="shared" si="0"/>
        <v>40799.334783199643</v>
      </c>
      <c r="P27" s="80">
        <f t="shared" si="7"/>
        <v>2.7229843772451088</v>
      </c>
      <c r="Q27" s="85">
        <v>11</v>
      </c>
      <c r="R27" s="85">
        <f t="shared" si="1"/>
        <v>1293.0347967918503</v>
      </c>
      <c r="S27" s="80">
        <f t="shared" si="2"/>
        <v>53.8764498663271</v>
      </c>
      <c r="T27" s="80">
        <f t="shared" si="9"/>
        <v>0.29115444164447979</v>
      </c>
      <c r="U27" s="80" t="str">
        <f t="shared" si="8"/>
        <v>Sun</v>
      </c>
      <c r="V27" s="80" t="s">
        <v>8</v>
      </c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</row>
    <row r="28" spans="1:39" s="25" customFormat="1" ht="13">
      <c r="A28">
        <v>12</v>
      </c>
      <c r="B28" s="27">
        <v>-29.75</v>
      </c>
      <c r="C28" s="3">
        <v>0</v>
      </c>
      <c r="D28" s="2" t="s">
        <v>64</v>
      </c>
      <c r="E28" s="27">
        <v>9.6</v>
      </c>
      <c r="F28" s="3">
        <v>0</v>
      </c>
      <c r="G28" s="2" t="s">
        <v>65</v>
      </c>
      <c r="H28" s="8">
        <f t="shared" si="3"/>
        <v>29.952828149696199</v>
      </c>
      <c r="I28" s="8">
        <f t="shared" si="4"/>
        <v>55.482622009287262</v>
      </c>
      <c r="J28" s="6">
        <f t="shared" si="12"/>
        <v>14381.537384702351</v>
      </c>
      <c r="K28" s="38">
        <v>4909</v>
      </c>
      <c r="L28" s="2">
        <f t="shared" si="10"/>
        <v>3.2341666666666669</v>
      </c>
      <c r="M28" s="2">
        <f t="shared" si="11"/>
        <v>1.0833333333333333</v>
      </c>
      <c r="N28" s="10">
        <f t="shared" si="6"/>
        <v>40799.448240882026</v>
      </c>
      <c r="O28" s="10">
        <f t="shared" si="0"/>
        <v>40799.628136715357</v>
      </c>
      <c r="P28" s="2">
        <f t="shared" si="7"/>
        <v>2.7229843772451088</v>
      </c>
      <c r="Q28" s="7">
        <v>11</v>
      </c>
      <c r="R28" s="7">
        <f t="shared" si="1"/>
        <v>1300.0752811690954</v>
      </c>
      <c r="S28" s="2">
        <f t="shared" si="2"/>
        <v>54.169803382045643</v>
      </c>
      <c r="T28" s="2">
        <f t="shared" si="9"/>
        <v>0.29335351571854318</v>
      </c>
      <c r="U28" s="2" t="str">
        <f t="shared" si="8"/>
        <v>Sun</v>
      </c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39" s="48" customFormat="1" ht="13">
      <c r="A29" s="39">
        <v>13</v>
      </c>
      <c r="B29" s="40">
        <v>-29.75</v>
      </c>
      <c r="C29" s="41">
        <v>0</v>
      </c>
      <c r="D29" s="42" t="s">
        <v>64</v>
      </c>
      <c r="E29" s="40">
        <v>9.0250000000000004</v>
      </c>
      <c r="F29" s="41">
        <v>0</v>
      </c>
      <c r="G29" s="42" t="s">
        <v>65</v>
      </c>
      <c r="H29" s="43">
        <f t="shared" si="3"/>
        <v>29.952828149696199</v>
      </c>
      <c r="I29" s="43">
        <f t="shared" si="4"/>
        <v>55.482622009287262</v>
      </c>
      <c r="J29" s="44">
        <f t="shared" si="12"/>
        <v>14437.020006711638</v>
      </c>
      <c r="K29" s="45">
        <v>4990</v>
      </c>
      <c r="L29" s="42">
        <f t="shared" si="10"/>
        <v>3.2791666666666668</v>
      </c>
      <c r="M29" s="42">
        <f t="shared" si="11"/>
        <v>1.0833333333333333</v>
      </c>
      <c r="N29" s="46">
        <f t="shared" si="6"/>
        <v>40799.741594397739</v>
      </c>
      <c r="O29" s="46">
        <f t="shared" si="0"/>
        <v>40799.923365231072</v>
      </c>
      <c r="P29" s="42">
        <f t="shared" si="7"/>
        <v>2.7229843772451088</v>
      </c>
      <c r="Q29" s="47">
        <v>11</v>
      </c>
      <c r="R29" s="47">
        <f t="shared" si="1"/>
        <v>1307.1607655463406</v>
      </c>
      <c r="S29" s="42">
        <f t="shared" si="2"/>
        <v>54.465031897764192</v>
      </c>
      <c r="T29" s="42">
        <f t="shared" si="9"/>
        <v>0.29522851571854858</v>
      </c>
      <c r="U29" s="42" t="str">
        <f t="shared" si="8"/>
        <v>Sun</v>
      </c>
      <c r="V29" s="42" t="s">
        <v>69</v>
      </c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</row>
    <row r="30" spans="1:39" s="25" customFormat="1" ht="13">
      <c r="A30">
        <v>14</v>
      </c>
      <c r="B30" s="27">
        <v>-29.75</v>
      </c>
      <c r="C30" s="3">
        <v>0</v>
      </c>
      <c r="D30" s="2" t="s">
        <v>64</v>
      </c>
      <c r="E30" s="27">
        <v>8.4499999999999993</v>
      </c>
      <c r="F30" s="3">
        <v>0</v>
      </c>
      <c r="G30" s="2" t="s">
        <v>65</v>
      </c>
      <c r="H30" s="8">
        <f t="shared" si="3"/>
        <v>29.952828149696199</v>
      </c>
      <c r="I30" s="8">
        <f t="shared" si="4"/>
        <v>55.482622009287262</v>
      </c>
      <c r="J30" s="6">
        <f t="shared" si="12"/>
        <v>14492.502628720926</v>
      </c>
      <c r="K30" s="38">
        <v>5042</v>
      </c>
      <c r="L30" s="2">
        <f t="shared" si="10"/>
        <v>3.3080555555555557</v>
      </c>
      <c r="M30" s="2">
        <f t="shared" si="11"/>
        <v>1.0833333333333333</v>
      </c>
      <c r="N30" s="10">
        <f t="shared" si="6"/>
        <v>40800.036822913455</v>
      </c>
      <c r="O30" s="10">
        <f t="shared" si="0"/>
        <v>40800.219797450489</v>
      </c>
      <c r="P30" s="2">
        <f t="shared" si="7"/>
        <v>2.7229843772451088</v>
      </c>
      <c r="Q30" s="7">
        <v>11</v>
      </c>
      <c r="R30" s="7">
        <f t="shared" si="1"/>
        <v>1314.2751388124746</v>
      </c>
      <c r="S30" s="2">
        <f t="shared" si="2"/>
        <v>54.761464117186442</v>
      </c>
      <c r="T30" s="2">
        <f t="shared" si="9"/>
        <v>0.2964322194222504</v>
      </c>
      <c r="U30" s="2" t="str">
        <f t="shared" si="8"/>
        <v>Sun</v>
      </c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39" s="25" customFormat="1" ht="13">
      <c r="A31">
        <v>15</v>
      </c>
      <c r="B31" s="27">
        <v>-29.75</v>
      </c>
      <c r="C31" s="3">
        <v>0</v>
      </c>
      <c r="D31" s="2" t="s">
        <v>64</v>
      </c>
      <c r="E31" s="27">
        <v>7.875</v>
      </c>
      <c r="F31" s="3">
        <v>0</v>
      </c>
      <c r="G31" s="2" t="s">
        <v>65</v>
      </c>
      <c r="H31" s="8">
        <f t="shared" si="3"/>
        <v>29.952828149696199</v>
      </c>
      <c r="I31" s="8">
        <f t="shared" si="4"/>
        <v>55.482622009287262</v>
      </c>
      <c r="J31" s="6">
        <f t="shared" si="12"/>
        <v>14547.985250730213</v>
      </c>
      <c r="K31" s="38">
        <v>4932</v>
      </c>
      <c r="L31" s="2">
        <f t="shared" si="10"/>
        <v>3.2469444444444444</v>
      </c>
      <c r="M31" s="2">
        <f t="shared" si="11"/>
        <v>1.0833333333333333</v>
      </c>
      <c r="N31" s="10">
        <f t="shared" si="6"/>
        <v>40800.333255132871</v>
      </c>
      <c r="O31" s="10">
        <f t="shared" si="0"/>
        <v>40800.513683373611</v>
      </c>
      <c r="P31" s="2">
        <f t="shared" si="7"/>
        <v>2.7229843772451088</v>
      </c>
      <c r="Q31" s="7">
        <v>11</v>
      </c>
      <c r="R31" s="7">
        <f t="shared" si="1"/>
        <v>1321.3284009674974</v>
      </c>
      <c r="S31" s="2">
        <f t="shared" si="2"/>
        <v>55.055350040312391</v>
      </c>
      <c r="T31" s="2">
        <f t="shared" si="9"/>
        <v>0.29388592312594852</v>
      </c>
      <c r="U31" s="2" t="str">
        <f t="shared" si="8"/>
        <v>Sun</v>
      </c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39" s="25" customFormat="1" ht="13">
      <c r="A32">
        <v>16</v>
      </c>
      <c r="B32" s="27">
        <v>-29.75</v>
      </c>
      <c r="C32" s="3">
        <v>0</v>
      </c>
      <c r="D32" s="2" t="s">
        <v>64</v>
      </c>
      <c r="E32" s="27">
        <v>7.3</v>
      </c>
      <c r="F32" s="3">
        <v>0</v>
      </c>
      <c r="G32" s="2" t="s">
        <v>65</v>
      </c>
      <c r="H32" s="8">
        <f t="shared" si="3"/>
        <v>29.952828149696199</v>
      </c>
      <c r="I32" s="8">
        <f t="shared" si="4"/>
        <v>55.482622009287262</v>
      </c>
      <c r="J32" s="6">
        <f t="shared" si="12"/>
        <v>14603.4678727395</v>
      </c>
      <c r="K32" s="38">
        <v>5132</v>
      </c>
      <c r="L32" s="2">
        <f t="shared" si="10"/>
        <v>3.358055555555556</v>
      </c>
      <c r="M32" s="2">
        <f t="shared" si="11"/>
        <v>1.0833333333333333</v>
      </c>
      <c r="N32" s="10">
        <f t="shared" si="6"/>
        <v>40800.627141055993</v>
      </c>
      <c r="O32" s="10">
        <f t="shared" si="0"/>
        <v>40800.81219892636</v>
      </c>
      <c r="P32" s="2">
        <f t="shared" si="7"/>
        <v>2.7229843772451088</v>
      </c>
      <c r="Q32" s="7">
        <v>11</v>
      </c>
      <c r="R32" s="7">
        <f t="shared" si="1"/>
        <v>1328.4927742336315</v>
      </c>
      <c r="S32" s="2">
        <f t="shared" si="2"/>
        <v>55.353865593067979</v>
      </c>
      <c r="T32" s="2">
        <f t="shared" si="9"/>
        <v>0.29851555275558894</v>
      </c>
      <c r="U32" s="2" t="str">
        <f t="shared" si="8"/>
        <v>Sun</v>
      </c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25" customFormat="1" ht="13">
      <c r="A33">
        <v>17</v>
      </c>
      <c r="B33" s="27">
        <v>-29.7333</v>
      </c>
      <c r="C33" s="3">
        <v>0</v>
      </c>
      <c r="D33" s="2" t="s">
        <v>64</v>
      </c>
      <c r="E33" s="27">
        <v>6.7249999999999996</v>
      </c>
      <c r="F33" s="3">
        <v>0</v>
      </c>
      <c r="G33" s="2" t="s">
        <v>65</v>
      </c>
      <c r="H33" s="8">
        <f t="shared" si="3"/>
        <v>29.972076212969721</v>
      </c>
      <c r="I33" s="8">
        <f t="shared" si="4"/>
        <v>55.518275838490915</v>
      </c>
      <c r="J33" s="6">
        <f t="shared" si="12"/>
        <v>14658.986148577991</v>
      </c>
      <c r="K33" s="38">
        <v>5071</v>
      </c>
      <c r="L33" s="2">
        <f t="shared" si="10"/>
        <v>3.3241666666666672</v>
      </c>
      <c r="M33" s="2">
        <f t="shared" si="11"/>
        <v>1.0833333333333333</v>
      </c>
      <c r="N33" s="10">
        <f t="shared" si="6"/>
        <v>40800.925729518072</v>
      </c>
      <c r="O33" s="10">
        <f t="shared" si="0"/>
        <v>40801.109375351407</v>
      </c>
      <c r="P33" s="2">
        <f t="shared" si="7"/>
        <v>2.7247342011790656</v>
      </c>
      <c r="Q33" s="7">
        <v>11</v>
      </c>
      <c r="R33" s="7">
        <f t="shared" si="1"/>
        <v>1335.6250084348105</v>
      </c>
      <c r="S33" s="2">
        <f t="shared" si="2"/>
        <v>55.651042018117103</v>
      </c>
      <c r="T33" s="2">
        <f t="shared" si="9"/>
        <v>0.29717642504912334</v>
      </c>
      <c r="U33" s="2" t="str">
        <f t="shared" si="8"/>
        <v>Sun</v>
      </c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s="25" customFormat="1" ht="13">
      <c r="A34">
        <v>18</v>
      </c>
      <c r="B34" s="27">
        <v>-29.75</v>
      </c>
      <c r="C34" s="3">
        <v>0</v>
      </c>
      <c r="D34" s="2" t="s">
        <v>64</v>
      </c>
      <c r="E34" s="27">
        <v>6.15</v>
      </c>
      <c r="F34" s="3">
        <v>0</v>
      </c>
      <c r="G34" s="2" t="s">
        <v>65</v>
      </c>
      <c r="H34" s="8">
        <f t="shared" si="3"/>
        <v>29.972076212969721</v>
      </c>
      <c r="I34" s="8">
        <f t="shared" si="4"/>
        <v>55.518275838490915</v>
      </c>
      <c r="J34" s="6">
        <f t="shared" si="12"/>
        <v>14714.504424416482</v>
      </c>
      <c r="K34" s="38">
        <v>5045</v>
      </c>
      <c r="L34" s="2">
        <f t="shared" si="10"/>
        <v>3.3097222222222227</v>
      </c>
      <c r="M34" s="2">
        <f t="shared" si="11"/>
        <v>1.0833333333333333</v>
      </c>
      <c r="N34" s="10">
        <f t="shared" si="6"/>
        <v>40801.222905943119</v>
      </c>
      <c r="O34" s="10">
        <f t="shared" si="0"/>
        <v>40801.4059499246</v>
      </c>
      <c r="P34" s="2">
        <f t="shared" si="7"/>
        <v>2.7247342011790656</v>
      </c>
      <c r="Q34" s="7">
        <v>11</v>
      </c>
      <c r="R34" s="7">
        <f t="shared" si="1"/>
        <v>1342.742798191545</v>
      </c>
      <c r="S34" s="2">
        <f t="shared" si="2"/>
        <v>55.947616591314379</v>
      </c>
      <c r="T34" s="2">
        <f t="shared" si="9"/>
        <v>0.29657457319727598</v>
      </c>
      <c r="U34" s="2" t="str">
        <f t="shared" si="8"/>
        <v>Sun</v>
      </c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s="48" customFormat="1" ht="13">
      <c r="A35" s="39">
        <v>19</v>
      </c>
      <c r="B35" s="40">
        <v>-29.75</v>
      </c>
      <c r="C35" s="41">
        <v>0</v>
      </c>
      <c r="D35" s="42" t="s">
        <v>64</v>
      </c>
      <c r="E35" s="40">
        <v>5.5750000000000002</v>
      </c>
      <c r="F35" s="41">
        <v>0</v>
      </c>
      <c r="G35" s="42" t="s">
        <v>65</v>
      </c>
      <c r="H35" s="43">
        <f t="shared" si="3"/>
        <v>29.952828149696199</v>
      </c>
      <c r="I35" s="43">
        <f t="shared" si="4"/>
        <v>55.482622009287262</v>
      </c>
      <c r="J35" s="44">
        <f t="shared" si="12"/>
        <v>14769.987046425769</v>
      </c>
      <c r="K35" s="45">
        <v>5101</v>
      </c>
      <c r="L35" s="42">
        <f t="shared" si="10"/>
        <v>3.3408333333333338</v>
      </c>
      <c r="M35" s="42">
        <f t="shared" si="11"/>
        <v>1.0833333333333333</v>
      </c>
      <c r="N35" s="46">
        <f t="shared" si="6"/>
        <v>40801.519407606982</v>
      </c>
      <c r="O35" s="46">
        <f t="shared" si="0"/>
        <v>40801.703747884763</v>
      </c>
      <c r="P35" s="42">
        <f t="shared" si="7"/>
        <v>2.7229843772451088</v>
      </c>
      <c r="Q35" s="47">
        <v>11</v>
      </c>
      <c r="R35" s="47">
        <f t="shared" si="1"/>
        <v>1349.8899492354569</v>
      </c>
      <c r="S35" s="42">
        <f t="shared" si="2"/>
        <v>56.245414551477374</v>
      </c>
      <c r="T35" s="42">
        <f t="shared" si="9"/>
        <v>0.29779796016299542</v>
      </c>
      <c r="U35" s="42" t="str">
        <f t="shared" si="8"/>
        <v>Sun</v>
      </c>
      <c r="V35" s="42" t="s">
        <v>69</v>
      </c>
      <c r="W35" s="42" t="s">
        <v>70</v>
      </c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</row>
    <row r="36" spans="1:39" s="25" customFormat="1" ht="13">
      <c r="A36">
        <v>20</v>
      </c>
      <c r="B36" s="27">
        <v>-29.75</v>
      </c>
      <c r="C36" s="3">
        <v>0</v>
      </c>
      <c r="D36" s="2" t="s">
        <v>64</v>
      </c>
      <c r="E36" s="27">
        <v>5</v>
      </c>
      <c r="F36" s="3">
        <v>0</v>
      </c>
      <c r="G36" s="2" t="s">
        <v>65</v>
      </c>
      <c r="H36" s="8">
        <f t="shared" si="3"/>
        <v>29.952828149696199</v>
      </c>
      <c r="I36" s="8">
        <f t="shared" si="4"/>
        <v>55.482622009287262</v>
      </c>
      <c r="J36" s="6">
        <f t="shared" si="12"/>
        <v>14825.469668435057</v>
      </c>
      <c r="K36" s="38">
        <v>5094</v>
      </c>
      <c r="L36" s="2">
        <f t="shared" si="10"/>
        <v>3.3369444444444447</v>
      </c>
      <c r="M36" s="2">
        <f t="shared" si="11"/>
        <v>1.0833333333333333</v>
      </c>
      <c r="N36" s="10">
        <f t="shared" si="6"/>
        <v>40801.817205567146</v>
      </c>
      <c r="O36" s="10">
        <f t="shared" si="0"/>
        <v>40802.001383807888</v>
      </c>
      <c r="P36" s="2">
        <f t="shared" si="7"/>
        <v>2.7229843772451088</v>
      </c>
      <c r="Q36" s="7">
        <v>11</v>
      </c>
      <c r="R36" s="7">
        <f t="shared" si="1"/>
        <v>1357.0332113904799</v>
      </c>
      <c r="S36" s="2">
        <f t="shared" si="2"/>
        <v>56.543050474603326</v>
      </c>
      <c r="T36" s="2">
        <f t="shared" si="9"/>
        <v>0.29763592312595222</v>
      </c>
      <c r="U36" s="2" t="str">
        <f t="shared" si="8"/>
        <v>Sun</v>
      </c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s="25" customFormat="1" ht="13">
      <c r="A37">
        <v>21</v>
      </c>
      <c r="B37" s="27">
        <v>-29.75</v>
      </c>
      <c r="C37" s="3">
        <v>0</v>
      </c>
      <c r="D37" s="2" t="s">
        <v>64</v>
      </c>
      <c r="E37" s="27">
        <v>4.4249999999999998</v>
      </c>
      <c r="F37" s="3">
        <v>0</v>
      </c>
      <c r="G37" s="2" t="s">
        <v>65</v>
      </c>
      <c r="H37" s="8">
        <f t="shared" si="3"/>
        <v>29.952828149696199</v>
      </c>
      <c r="I37" s="8">
        <f t="shared" si="4"/>
        <v>55.482622009287262</v>
      </c>
      <c r="J37" s="6">
        <f t="shared" si="12"/>
        <v>14880.952290444344</v>
      </c>
      <c r="K37" s="38">
        <v>5012</v>
      </c>
      <c r="L37" s="2">
        <f t="shared" si="10"/>
        <v>3.2913888888888891</v>
      </c>
      <c r="M37" s="2">
        <f t="shared" si="11"/>
        <v>1.0833333333333333</v>
      </c>
      <c r="N37" s="10">
        <f t="shared" si="6"/>
        <v>40802.114841490271</v>
      </c>
      <c r="O37" s="10">
        <f t="shared" si="0"/>
        <v>40802.297121582866</v>
      </c>
      <c r="P37" s="2">
        <f t="shared" si="7"/>
        <v>2.7229843772451088</v>
      </c>
      <c r="Q37" s="7">
        <v>11</v>
      </c>
      <c r="R37" s="7">
        <f t="shared" si="1"/>
        <v>1364.1309179899472</v>
      </c>
      <c r="S37" s="2">
        <f t="shared" si="2"/>
        <v>56.838788249581135</v>
      </c>
      <c r="T37" s="2">
        <f t="shared" si="9"/>
        <v>0.29573777497780895</v>
      </c>
      <c r="U37" s="2" t="str">
        <f t="shared" si="8"/>
        <v>Sun</v>
      </c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s="25" customFormat="1" ht="13">
      <c r="A38">
        <v>22</v>
      </c>
      <c r="B38" s="27">
        <v>-29.633299999999998</v>
      </c>
      <c r="C38" s="3">
        <v>0</v>
      </c>
      <c r="D38" s="2" t="s">
        <v>64</v>
      </c>
      <c r="E38" s="27">
        <v>3.85</v>
      </c>
      <c r="F38" s="3">
        <v>0</v>
      </c>
      <c r="G38" s="2" t="s">
        <v>65</v>
      </c>
      <c r="H38" s="8">
        <f t="shared" si="3"/>
        <v>30.777314793121825</v>
      </c>
      <c r="I38" s="8">
        <f t="shared" si="4"/>
        <v>57.009846101792661</v>
      </c>
      <c r="J38" s="6">
        <f t="shared" si="12"/>
        <v>14937.962136546137</v>
      </c>
      <c r="K38" s="38">
        <v>5006</v>
      </c>
      <c r="L38" s="2">
        <f t="shared" si="10"/>
        <v>3.2880555555555557</v>
      </c>
      <c r="M38" s="2">
        <f t="shared" si="11"/>
        <v>1.0833333333333333</v>
      </c>
      <c r="N38" s="10">
        <f t="shared" si="6"/>
        <v>40802.413702320715</v>
      </c>
      <c r="O38" s="10">
        <f t="shared" si="0"/>
        <v>40802.595843524417</v>
      </c>
      <c r="P38" s="2">
        <f t="shared" si="7"/>
        <v>2.7979377084656205</v>
      </c>
      <c r="Q38" s="7">
        <v>11</v>
      </c>
      <c r="R38" s="7">
        <f t="shared" si="1"/>
        <v>1371.3002445873017</v>
      </c>
      <c r="S38" s="2">
        <f t="shared" si="2"/>
        <v>57.137510191137572</v>
      </c>
      <c r="T38" s="2">
        <f t="shared" si="9"/>
        <v>0.29872194155643683</v>
      </c>
      <c r="U38" s="2" t="str">
        <f t="shared" si="8"/>
        <v>Sun</v>
      </c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s="25" customFormat="1" ht="13">
      <c r="A39">
        <v>23</v>
      </c>
      <c r="B39" s="27">
        <v>-29.466699999999999</v>
      </c>
      <c r="C39" s="3">
        <v>0</v>
      </c>
      <c r="D39" s="2" t="s">
        <v>64</v>
      </c>
      <c r="E39" s="27">
        <v>3.3</v>
      </c>
      <c r="F39" s="3">
        <v>0</v>
      </c>
      <c r="G39" s="2" t="s">
        <v>65</v>
      </c>
      <c r="H39" s="8">
        <f t="shared" si="3"/>
        <v>30.3980352649724</v>
      </c>
      <c r="I39" s="8">
        <f t="shared" si="4"/>
        <v>56.307293989150544</v>
      </c>
      <c r="J39" s="6">
        <f t="shared" si="12"/>
        <v>14994.269430535287</v>
      </c>
      <c r="K39" s="38">
        <v>4739</v>
      </c>
      <c r="L39" s="2">
        <f t="shared" si="10"/>
        <v>3.1397222222222227</v>
      </c>
      <c r="M39" s="2">
        <f t="shared" si="11"/>
        <v>1.0833333333333333</v>
      </c>
      <c r="N39" s="10">
        <f t="shared" si="6"/>
        <v>40802.710987597391</v>
      </c>
      <c r="O39" s="10">
        <f t="shared" si="0"/>
        <v>40802.886948245541</v>
      </c>
      <c r="P39" s="2">
        <f t="shared" si="7"/>
        <v>2.7634577513611274</v>
      </c>
      <c r="Q39" s="7">
        <v>11</v>
      </c>
      <c r="R39" s="7">
        <f t="shared" si="1"/>
        <v>1378.2867578942182</v>
      </c>
      <c r="S39" s="2">
        <f t="shared" si="2"/>
        <v>57.428614912259093</v>
      </c>
      <c r="T39" s="2">
        <f t="shared" si="9"/>
        <v>0.29110472112152053</v>
      </c>
      <c r="U39" s="2" t="str">
        <f t="shared" si="8"/>
        <v>Sun</v>
      </c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s="48" customFormat="1" ht="13">
      <c r="A40" s="39">
        <v>24</v>
      </c>
      <c r="B40" s="40">
        <v>-29.35</v>
      </c>
      <c r="C40" s="41">
        <v>0</v>
      </c>
      <c r="D40" s="42" t="s">
        <v>64</v>
      </c>
      <c r="E40" s="40">
        <v>2.8332999999999999</v>
      </c>
      <c r="F40" s="41">
        <v>0</v>
      </c>
      <c r="G40" s="42" t="s">
        <v>65</v>
      </c>
      <c r="H40" s="43">
        <f t="shared" si="3"/>
        <v>25.378744174233606</v>
      </c>
      <c r="I40" s="43">
        <f t="shared" si="4"/>
        <v>47.009893792072049</v>
      </c>
      <c r="J40" s="44">
        <f t="shared" si="12"/>
        <v>15041.279324327359</v>
      </c>
      <c r="K40" s="45">
        <v>4268</v>
      </c>
      <c r="L40" s="42">
        <f t="shared" si="10"/>
        <v>2.8780555555555556</v>
      </c>
      <c r="M40" s="42">
        <f t="shared" si="11"/>
        <v>1.0833333333333333</v>
      </c>
      <c r="N40" s="46">
        <f t="shared" si="6"/>
        <v>40802.98307985226</v>
      </c>
      <c r="O40" s="46">
        <f t="shared" si="0"/>
        <v>40803.14813772263</v>
      </c>
      <c r="P40" s="42">
        <f t="shared" si="7"/>
        <v>2.307158561293964</v>
      </c>
      <c r="Q40" s="47">
        <v>11</v>
      </c>
      <c r="R40" s="47">
        <f t="shared" si="1"/>
        <v>1384.5553053444012</v>
      </c>
      <c r="S40" s="42">
        <f t="shared" si="2"/>
        <v>57.689804389350051</v>
      </c>
      <c r="T40" s="42">
        <f t="shared" si="9"/>
        <v>0.26118947709095863</v>
      </c>
      <c r="U40" s="42" t="str">
        <f t="shared" si="8"/>
        <v>Sun</v>
      </c>
      <c r="V40" s="42" t="s">
        <v>71</v>
      </c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</row>
    <row r="41" spans="1:39" s="25" customFormat="1" ht="13">
      <c r="A41">
        <v>25</v>
      </c>
      <c r="B41" s="27">
        <v>-29.383299999999998</v>
      </c>
      <c r="C41" s="3">
        <v>0</v>
      </c>
      <c r="D41" s="2" t="s">
        <v>64</v>
      </c>
      <c r="E41" s="27">
        <v>2.7</v>
      </c>
      <c r="F41" s="3">
        <v>0</v>
      </c>
      <c r="G41" s="2" t="s">
        <v>65</v>
      </c>
      <c r="H41" s="8">
        <f t="shared" si="3"/>
        <v>7.2509593911889469</v>
      </c>
      <c r="I41" s="8">
        <f t="shared" si="4"/>
        <v>13.43119377894566</v>
      </c>
      <c r="J41" s="6">
        <f t="shared" si="12"/>
        <v>15054.710518106305</v>
      </c>
      <c r="K41" s="38">
        <v>2841</v>
      </c>
      <c r="L41" s="2">
        <f t="shared" si="10"/>
        <v>2.0852777777777778</v>
      </c>
      <c r="M41" s="2">
        <f t="shared" si="11"/>
        <v>1.0833333333333333</v>
      </c>
      <c r="N41" s="10">
        <f t="shared" si="6"/>
        <v>40803.175603477903</v>
      </c>
      <c r="O41" s="10">
        <f t="shared" si="0"/>
        <v>40803.307628940864</v>
      </c>
      <c r="P41" s="2">
        <f t="shared" si="7"/>
        <v>0.65917812647172247</v>
      </c>
      <c r="Q41" s="7">
        <v>11</v>
      </c>
      <c r="R41" s="7">
        <f t="shared" si="1"/>
        <v>1388.3830945819839</v>
      </c>
      <c r="S41" s="2">
        <f t="shared" si="2"/>
        <v>57.849295607582661</v>
      </c>
      <c r="T41" s="2">
        <f t="shared" si="9"/>
        <v>0.15949121823260981</v>
      </c>
      <c r="U41" s="2" t="str">
        <f t="shared" si="8"/>
        <v>Fri</v>
      </c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s="25" customFormat="1" ht="13">
      <c r="A42">
        <v>26</v>
      </c>
      <c r="B42" s="27">
        <v>-29.4</v>
      </c>
      <c r="C42" s="3">
        <v>0</v>
      </c>
      <c r="D42" s="2" t="s">
        <v>64</v>
      </c>
      <c r="E42" s="27">
        <v>2.6166999999999998</v>
      </c>
      <c r="F42" s="3">
        <v>0</v>
      </c>
      <c r="G42" s="2" t="s">
        <v>65</v>
      </c>
      <c r="H42" s="8">
        <f t="shared" si="3"/>
        <v>4.4684759101542726</v>
      </c>
      <c r="I42" s="8">
        <f t="shared" si="4"/>
        <v>8.2771068775757648</v>
      </c>
      <c r="J42" s="6">
        <f t="shared" si="12"/>
        <v>15062.987624983882</v>
      </c>
      <c r="K42" s="38">
        <v>1936</v>
      </c>
      <c r="L42" s="2">
        <f t="shared" si="10"/>
        <v>1.5825</v>
      </c>
      <c r="M42" s="2">
        <f t="shared" si="11"/>
        <v>1.0833333333333333</v>
      </c>
      <c r="N42" s="10">
        <f t="shared" si="6"/>
        <v>40803.324554985978</v>
      </c>
      <c r="O42" s="10">
        <f t="shared" si="0"/>
        <v>40803.435631374865</v>
      </c>
      <c r="P42" s="2">
        <f t="shared" si="7"/>
        <v>0.40622508274129748</v>
      </c>
      <c r="Q42" s="7">
        <v>11</v>
      </c>
      <c r="R42" s="7">
        <f t="shared" si="1"/>
        <v>1391.4551529980583</v>
      </c>
      <c r="S42" s="2">
        <f t="shared" si="2"/>
        <v>57.977298041585762</v>
      </c>
      <c r="T42" s="2">
        <f t="shared" si="9"/>
        <v>0.12800243400310052</v>
      </c>
      <c r="U42" s="2" t="str">
        <f t="shared" si="8"/>
        <v>Fri</v>
      </c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s="25" customFormat="1" ht="13">
      <c r="A43">
        <v>27</v>
      </c>
      <c r="B43" s="27">
        <v>-29.433299999999999</v>
      </c>
      <c r="C43" s="3">
        <v>0</v>
      </c>
      <c r="D43" s="2" t="s">
        <v>64</v>
      </c>
      <c r="E43" s="27">
        <v>2.4333</v>
      </c>
      <c r="F43" s="3">
        <v>0</v>
      </c>
      <c r="G43" s="2" t="s">
        <v>65</v>
      </c>
      <c r="H43" s="8">
        <f t="shared" si="3"/>
        <v>9.791287744393939</v>
      </c>
      <c r="I43" s="8">
        <f t="shared" si="4"/>
        <v>18.13672866519904</v>
      </c>
      <c r="J43" s="6">
        <f t="shared" si="12"/>
        <v>15081.12435364908</v>
      </c>
      <c r="K43" s="38">
        <v>2808</v>
      </c>
      <c r="L43" s="2">
        <f t="shared" si="10"/>
        <v>2.0669444444444447</v>
      </c>
      <c r="M43" s="2">
        <f t="shared" si="11"/>
        <v>1.0833333333333333</v>
      </c>
      <c r="N43" s="10">
        <f t="shared" si="6"/>
        <v>40803.472719586018</v>
      </c>
      <c r="O43" s="10">
        <f t="shared" si="0"/>
        <v>40803.603981160093</v>
      </c>
      <c r="P43" s="2">
        <f t="shared" si="7"/>
        <v>0.89011706767217624</v>
      </c>
      <c r="Q43" s="7">
        <v>11</v>
      </c>
      <c r="R43" s="7">
        <f t="shared" si="1"/>
        <v>1395.4955478435083</v>
      </c>
      <c r="S43" s="2">
        <f t="shared" si="2"/>
        <v>58.145647826812848</v>
      </c>
      <c r="T43" s="2">
        <f t="shared" si="9"/>
        <v>0.1683497852270861</v>
      </c>
      <c r="U43" s="2" t="str">
        <f t="shared" si="8"/>
        <v>Fri</v>
      </c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s="25" customFormat="1" ht="13">
      <c r="A44">
        <v>28</v>
      </c>
      <c r="B44" s="27">
        <v>-29.533300000000001</v>
      </c>
      <c r="C44" s="3">
        <v>0</v>
      </c>
      <c r="D44" s="2" t="s">
        <v>64</v>
      </c>
      <c r="E44" s="27">
        <v>1.9666999999999999</v>
      </c>
      <c r="F44" s="3">
        <v>0</v>
      </c>
      <c r="G44" s="2" t="s">
        <v>65</v>
      </c>
      <c r="H44" s="8">
        <f t="shared" si="3"/>
        <v>25.098206029920973</v>
      </c>
      <c r="I44" s="8">
        <f t="shared" si="4"/>
        <v>46.490243636090284</v>
      </c>
      <c r="J44" s="6">
        <f t="shared" si="12"/>
        <v>15127.61459728517</v>
      </c>
      <c r="K44" s="38">
        <v>2751</v>
      </c>
      <c r="L44" s="2">
        <f t="shared" si="10"/>
        <v>2.035277777777778</v>
      </c>
      <c r="M44" s="2">
        <f t="shared" si="11"/>
        <v>1.0833333333333333</v>
      </c>
      <c r="N44" s="10">
        <f t="shared" si="6"/>
        <v>40803.699050122326</v>
      </c>
      <c r="O44" s="10">
        <f t="shared" si="0"/>
        <v>40803.828992251954</v>
      </c>
      <c r="P44" s="2">
        <f t="shared" si="7"/>
        <v>2.2816550936291793</v>
      </c>
      <c r="Q44" s="7">
        <v>11</v>
      </c>
      <c r="R44" s="7">
        <f t="shared" si="1"/>
        <v>1400.8958140482484</v>
      </c>
      <c r="S44" s="2">
        <f t="shared" si="2"/>
        <v>58.370658918677016</v>
      </c>
      <c r="T44" s="2">
        <f t="shared" si="9"/>
        <v>0.22501109186416812</v>
      </c>
      <c r="U44" s="2" t="str">
        <f t="shared" si="8"/>
        <v>Sun</v>
      </c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s="25" customFormat="1" ht="13">
      <c r="A45">
        <v>29</v>
      </c>
      <c r="B45" s="27">
        <v>-29.6</v>
      </c>
      <c r="C45" s="3">
        <v>0</v>
      </c>
      <c r="D45" s="2" t="s">
        <v>64</v>
      </c>
      <c r="E45" s="27">
        <v>1.6917</v>
      </c>
      <c r="F45" s="3">
        <v>0</v>
      </c>
      <c r="G45" s="2" t="s">
        <v>65</v>
      </c>
      <c r="H45" s="8">
        <f t="shared" si="3"/>
        <v>14.898951883854762</v>
      </c>
      <c r="I45" s="8">
        <f t="shared" si="4"/>
        <v>27.597825206193637</v>
      </c>
      <c r="J45" s="6">
        <f t="shared" si="12"/>
        <v>15155.212422491364</v>
      </c>
      <c r="K45" s="38">
        <v>3655</v>
      </c>
      <c r="L45" s="2">
        <f t="shared" si="10"/>
        <v>2.5375000000000001</v>
      </c>
      <c r="M45" s="2">
        <f t="shared" si="11"/>
        <v>1.0833333333333333</v>
      </c>
      <c r="N45" s="10">
        <f t="shared" si="6"/>
        <v>40803.885427675756</v>
      </c>
      <c r="O45" s="10">
        <f t="shared" si="0"/>
        <v>40804.036295731312</v>
      </c>
      <c r="P45" s="2">
        <f t="shared" si="7"/>
        <v>1.3544501712595238</v>
      </c>
      <c r="Q45" s="7">
        <v>11</v>
      </c>
      <c r="R45" s="7">
        <f t="shared" si="1"/>
        <v>1405.8710975528411</v>
      </c>
      <c r="S45" s="2">
        <f t="shared" si="2"/>
        <v>58.577962398035048</v>
      </c>
      <c r="T45" s="2">
        <f t="shared" si="9"/>
        <v>0.20730347935803195</v>
      </c>
      <c r="U45" s="2" t="str">
        <f t="shared" si="8"/>
        <v>Sat</v>
      </c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s="25" customFormat="1" ht="13">
      <c r="A46">
        <v>30</v>
      </c>
      <c r="B46" s="27">
        <v>-29.7333</v>
      </c>
      <c r="C46" s="3">
        <v>0</v>
      </c>
      <c r="D46" s="2" t="s">
        <v>64</v>
      </c>
      <c r="E46" s="27">
        <v>1.1167</v>
      </c>
      <c r="F46" s="3">
        <v>0</v>
      </c>
      <c r="G46" s="2" t="s">
        <v>65</v>
      </c>
      <c r="H46" s="8">
        <f t="shared" si="3"/>
        <v>31.026275161515493</v>
      </c>
      <c r="I46" s="8">
        <f t="shared" si="4"/>
        <v>57.471003690847198</v>
      </c>
      <c r="J46" s="6">
        <f t="shared" si="12"/>
        <v>15212.683426182211</v>
      </c>
      <c r="K46" s="38">
        <v>3650</v>
      </c>
      <c r="L46" s="2">
        <f t="shared" si="10"/>
        <v>2.5347222222222223</v>
      </c>
      <c r="M46" s="2">
        <f t="shared" si="11"/>
        <v>1.0833333333333333</v>
      </c>
      <c r="N46" s="10">
        <f t="shared" si="6"/>
        <v>40804.153819500862</v>
      </c>
      <c r="O46" s="10">
        <f t="shared" si="0"/>
        <v>40804.304571815679</v>
      </c>
      <c r="P46" s="2">
        <f t="shared" si="7"/>
        <v>2.8205704692286813</v>
      </c>
      <c r="Q46" s="7">
        <v>11</v>
      </c>
      <c r="R46" s="7">
        <f t="shared" si="1"/>
        <v>1412.3097235776252</v>
      </c>
      <c r="S46" s="2">
        <f t="shared" si="2"/>
        <v>58.846238482401048</v>
      </c>
      <c r="T46" s="2">
        <f t="shared" si="9"/>
        <v>0.26827608436600059</v>
      </c>
      <c r="U46" s="2" t="str">
        <f t="shared" si="8"/>
        <v>Sun</v>
      </c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s="25" customFormat="1" ht="13">
      <c r="A47">
        <v>31</v>
      </c>
      <c r="B47" s="27">
        <v>-29.866700000000002</v>
      </c>
      <c r="C47" s="3">
        <v>0</v>
      </c>
      <c r="D47" s="2" t="s">
        <v>64</v>
      </c>
      <c r="E47" s="27">
        <v>0.54169999999999996</v>
      </c>
      <c r="F47" s="3">
        <v>0</v>
      </c>
      <c r="G47" s="2" t="s">
        <v>65</v>
      </c>
      <c r="H47" s="8">
        <f t="shared" si="3"/>
        <v>30.989348148943112</v>
      </c>
      <c r="I47" s="8">
        <f t="shared" si="4"/>
        <v>57.402602554558953</v>
      </c>
      <c r="J47" s="6">
        <f t="shared" si="12"/>
        <v>15270.08602873677</v>
      </c>
      <c r="K47" s="38">
        <v>3129</v>
      </c>
      <c r="L47" s="2">
        <f t="shared" si="10"/>
        <v>2.2452777777777779</v>
      </c>
      <c r="M47" s="2">
        <f t="shared" si="11"/>
        <v>1.0833333333333333</v>
      </c>
      <c r="N47" s="10">
        <f t="shared" si="6"/>
        <v>40804.421955710182</v>
      </c>
      <c r="O47" s="10">
        <f t="shared" si="0"/>
        <v>40804.560647839811</v>
      </c>
      <c r="P47" s="2">
        <f t="shared" si="7"/>
        <v>2.8172134680857375</v>
      </c>
      <c r="Q47" s="7">
        <v>11</v>
      </c>
      <c r="R47" s="7">
        <f t="shared" si="1"/>
        <v>1418.455548156822</v>
      </c>
      <c r="S47" s="2">
        <f t="shared" si="2"/>
        <v>59.102314506534249</v>
      </c>
      <c r="T47" s="2">
        <f t="shared" si="9"/>
        <v>0.25607602413320052</v>
      </c>
      <c r="U47" s="2" t="str">
        <f t="shared" si="8"/>
        <v>Sun</v>
      </c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s="48" customFormat="1" ht="13">
      <c r="A48" s="39">
        <v>32</v>
      </c>
      <c r="B48" s="40">
        <v>-30</v>
      </c>
      <c r="C48" s="41">
        <v>0</v>
      </c>
      <c r="D48" s="42" t="s">
        <v>64</v>
      </c>
      <c r="E48" s="40">
        <v>-3.3300000000000003E-2</v>
      </c>
      <c r="F48" s="41">
        <v>0</v>
      </c>
      <c r="G48" s="42" t="s">
        <v>58</v>
      </c>
      <c r="H48" s="43">
        <f t="shared" si="3"/>
        <v>30.949169622770832</v>
      </c>
      <c r="I48" s="43">
        <f t="shared" si="4"/>
        <v>57.32817853124584</v>
      </c>
      <c r="J48" s="44">
        <f t="shared" si="12"/>
        <v>15327.414207268017</v>
      </c>
      <c r="K48" s="45">
        <v>4085</v>
      </c>
      <c r="L48" s="42">
        <f t="shared" si="10"/>
        <v>2.776388888888889</v>
      </c>
      <c r="M48" s="42">
        <f t="shared" si="11"/>
        <v>1.0833333333333333</v>
      </c>
      <c r="N48" s="46">
        <f t="shared" si="6"/>
        <v>40804.677879542927</v>
      </c>
      <c r="O48" s="46">
        <f t="shared" si="0"/>
        <v>40804.838701302186</v>
      </c>
      <c r="P48" s="42">
        <f t="shared" si="7"/>
        <v>2.8135608747973482</v>
      </c>
      <c r="Q48" s="47">
        <v>11</v>
      </c>
      <c r="R48" s="47">
        <f t="shared" si="1"/>
        <v>1425.1288312538416</v>
      </c>
      <c r="S48" s="42">
        <f t="shared" si="2"/>
        <v>59.380367968910065</v>
      </c>
      <c r="T48" s="42">
        <f t="shared" si="9"/>
        <v>0.27805346237581574</v>
      </c>
      <c r="U48" s="42" t="str">
        <f t="shared" si="8"/>
        <v>Sun</v>
      </c>
      <c r="V48" s="42" t="s">
        <v>72</v>
      </c>
      <c r="W48" s="42" t="s">
        <v>73</v>
      </c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  <row r="49" spans="1:39" s="25" customFormat="1" ht="13">
      <c r="A49">
        <v>33</v>
      </c>
      <c r="B49" s="27">
        <v>-30.0167</v>
      </c>
      <c r="C49" s="3">
        <v>0</v>
      </c>
      <c r="D49" s="2" t="s">
        <v>64</v>
      </c>
      <c r="E49" s="27">
        <v>-0.48330000000000001</v>
      </c>
      <c r="F49" s="3">
        <v>0</v>
      </c>
      <c r="G49" s="2" t="s">
        <v>58</v>
      </c>
      <c r="H49" s="8">
        <f t="shared" si="3"/>
        <v>23.402163968437833</v>
      </c>
      <c r="I49" s="8">
        <f t="shared" si="4"/>
        <v>43.348608390869678</v>
      </c>
      <c r="J49" s="6">
        <f t="shared" si="12"/>
        <v>15370.762815658887</v>
      </c>
      <c r="K49" s="38">
        <v>4719</v>
      </c>
      <c r="L49" s="2">
        <f t="shared" si="10"/>
        <v>3.1286111111111112</v>
      </c>
      <c r="M49" s="2">
        <f t="shared" si="11"/>
        <v>1.0833333333333333</v>
      </c>
      <c r="N49" s="10">
        <f t="shared" si="6"/>
        <v>40804.92734586267</v>
      </c>
      <c r="O49" s="10">
        <f t="shared" si="0"/>
        <v>40805.102843547858</v>
      </c>
      <c r="P49" s="2">
        <f t="shared" si="7"/>
        <v>2.1274694516761667</v>
      </c>
      <c r="Q49" s="7">
        <v>11</v>
      </c>
      <c r="R49" s="7">
        <f t="shared" si="1"/>
        <v>1431.4682451499621</v>
      </c>
      <c r="S49" s="2">
        <f t="shared" si="2"/>
        <v>59.64451021458175</v>
      </c>
      <c r="T49" s="2">
        <f t="shared" si="9"/>
        <v>0.26414224567168532</v>
      </c>
      <c r="U49" s="2" t="str">
        <f t="shared" si="8"/>
        <v>Sun</v>
      </c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s="25" customFormat="1" ht="13">
      <c r="A50">
        <v>34</v>
      </c>
      <c r="B50" s="27">
        <v>-30.0167</v>
      </c>
      <c r="C50" s="3">
        <v>0</v>
      </c>
      <c r="D50" s="2" t="s">
        <v>64</v>
      </c>
      <c r="E50" s="27">
        <v>-1.0583</v>
      </c>
      <c r="F50" s="3">
        <v>0</v>
      </c>
      <c r="G50" s="2" t="s">
        <v>58</v>
      </c>
      <c r="H50" s="8">
        <f t="shared" si="3"/>
        <v>29.872815932573427</v>
      </c>
      <c r="I50" s="8">
        <f t="shared" si="4"/>
        <v>55.334412712436844</v>
      </c>
      <c r="J50" s="6">
        <f t="shared" si="12"/>
        <v>15426.097228371324</v>
      </c>
      <c r="K50" s="38">
        <v>4446</v>
      </c>
      <c r="L50" s="2">
        <f t="shared" si="10"/>
        <v>2.9769444444444448</v>
      </c>
      <c r="M50" s="2">
        <f t="shared" si="11"/>
        <v>1.0833333333333333</v>
      </c>
      <c r="N50" s="10">
        <f t="shared" si="6"/>
        <v>40805.215998153661</v>
      </c>
      <c r="O50" s="10">
        <f t="shared" si="0"/>
        <v>40805.385176394404</v>
      </c>
      <c r="P50" s="2">
        <f t="shared" si="7"/>
        <v>2.7157105393248568</v>
      </c>
      <c r="Q50" s="7">
        <v>11</v>
      </c>
      <c r="R50" s="7">
        <f t="shared" si="1"/>
        <v>1438.2442334670645</v>
      </c>
      <c r="S50" s="2">
        <f t="shared" si="2"/>
        <v>59.926843061127691</v>
      </c>
      <c r="T50" s="2">
        <f t="shared" si="9"/>
        <v>0.28233284654594115</v>
      </c>
      <c r="U50" s="2" t="str">
        <f t="shared" si="8"/>
        <v>Sun</v>
      </c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s="74" customFormat="1" ht="13">
      <c r="A51" s="65">
        <v>35</v>
      </c>
      <c r="B51" s="66">
        <v>-30</v>
      </c>
      <c r="C51" s="67">
        <v>0</v>
      </c>
      <c r="D51" s="68" t="s">
        <v>64</v>
      </c>
      <c r="E51" s="66">
        <v>-1.6333</v>
      </c>
      <c r="F51" s="67">
        <v>0</v>
      </c>
      <c r="G51" s="68" t="s">
        <v>58</v>
      </c>
      <c r="H51" s="69">
        <f t="shared" si="3"/>
        <v>29.892129120078785</v>
      </c>
      <c r="I51" s="69">
        <f t="shared" si="4"/>
        <v>55.37018717342594</v>
      </c>
      <c r="J51" s="70">
        <f t="shared" si="12"/>
        <v>15481.46741554475</v>
      </c>
      <c r="K51" s="71">
        <v>4673</v>
      </c>
      <c r="L51" s="68">
        <f t="shared" si="10"/>
        <v>3.1030555555555557</v>
      </c>
      <c r="M51" s="68">
        <f t="shared" si="11"/>
        <v>1.0833333333333333</v>
      </c>
      <c r="N51" s="72">
        <f t="shared" si="6"/>
        <v>40805.49840415622</v>
      </c>
      <c r="O51" s="72">
        <f t="shared" si="0"/>
        <v>40805.672837026592</v>
      </c>
      <c r="P51" s="68">
        <f t="shared" si="7"/>
        <v>2.7174662836435259</v>
      </c>
      <c r="Q51" s="73">
        <v>11</v>
      </c>
      <c r="R51" s="73">
        <f t="shared" si="1"/>
        <v>1445.1480886395968</v>
      </c>
      <c r="S51" s="68">
        <f t="shared" si="2"/>
        <v>60.214503693316537</v>
      </c>
      <c r="T51" s="68">
        <f t="shared" si="9"/>
        <v>0.28766063218884597</v>
      </c>
      <c r="U51" s="68" t="str">
        <f t="shared" si="8"/>
        <v>Sun</v>
      </c>
      <c r="V51" s="68" t="s">
        <v>7</v>
      </c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</row>
    <row r="52" spans="1:39" s="25" customFormat="1" ht="13">
      <c r="A52">
        <v>36</v>
      </c>
      <c r="B52" s="27">
        <v>-30</v>
      </c>
      <c r="C52" s="3">
        <v>0</v>
      </c>
      <c r="D52" s="2" t="s">
        <v>64</v>
      </c>
      <c r="E52" s="27">
        <v>-2.2082999999999999</v>
      </c>
      <c r="F52" s="3">
        <v>0</v>
      </c>
      <c r="G52" s="2" t="s">
        <v>58</v>
      </c>
      <c r="H52" s="8">
        <f t="shared" si="3"/>
        <v>29.877845085222809</v>
      </c>
      <c r="I52" s="8">
        <f t="shared" si="4"/>
        <v>55.343728379527718</v>
      </c>
      <c r="J52" s="6">
        <f t="shared" si="12"/>
        <v>15536.811143924278</v>
      </c>
      <c r="K52" s="38">
        <v>4488</v>
      </c>
      <c r="L52" s="2">
        <f t="shared" si="10"/>
        <v>3.0002777777777783</v>
      </c>
      <c r="M52" s="2">
        <f t="shared" si="11"/>
        <v>1.0833333333333333</v>
      </c>
      <c r="N52" s="10">
        <f t="shared" si="6"/>
        <v>40805.786010682219</v>
      </c>
      <c r="O52" s="10">
        <f t="shared" si="0"/>
        <v>40805.956161145179</v>
      </c>
      <c r="P52" s="2">
        <f t="shared" si="7"/>
        <v>2.7161677350202553</v>
      </c>
      <c r="Q52" s="7">
        <v>11</v>
      </c>
      <c r="R52" s="7">
        <f t="shared" si="1"/>
        <v>1451.947867485728</v>
      </c>
      <c r="S52" s="2">
        <f t="shared" si="2"/>
        <v>60.497827811905331</v>
      </c>
      <c r="T52" s="2">
        <f t="shared" si="9"/>
        <v>0.28332411858879425</v>
      </c>
      <c r="U52" s="2" t="str">
        <f t="shared" si="8"/>
        <v>Sun</v>
      </c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s="25" customFormat="1" ht="13">
      <c r="A53" s="49">
        <v>37</v>
      </c>
      <c r="B53" s="50">
        <v>-30</v>
      </c>
      <c r="C53" s="3">
        <v>0</v>
      </c>
      <c r="D53" s="2" t="s">
        <v>64</v>
      </c>
      <c r="E53" s="50">
        <v>-2.7833000000000001</v>
      </c>
      <c r="F53" s="3">
        <v>0</v>
      </c>
      <c r="G53" s="2" t="s">
        <v>58</v>
      </c>
      <c r="H53" s="8">
        <f t="shared" si="3"/>
        <v>29.877845085222809</v>
      </c>
      <c r="I53" s="8">
        <f t="shared" si="4"/>
        <v>55.343728379527718</v>
      </c>
      <c r="J53" s="6">
        <f t="shared" si="12"/>
        <v>15592.154872303807</v>
      </c>
      <c r="K53" s="38">
        <v>4396</v>
      </c>
      <c r="L53" s="2">
        <f t="shared" si="10"/>
        <v>2.9491666666666672</v>
      </c>
      <c r="M53" s="2">
        <f t="shared" si="11"/>
        <v>1.0833333333333333</v>
      </c>
      <c r="N53" s="10">
        <f t="shared" si="6"/>
        <v>40806.069334800806</v>
      </c>
      <c r="O53" s="10">
        <f t="shared" si="0"/>
        <v>40806.237355634141</v>
      </c>
      <c r="P53" s="2">
        <f t="shared" si="7"/>
        <v>2.7161677350202553</v>
      </c>
      <c r="Q53" s="7">
        <v>11</v>
      </c>
      <c r="R53" s="7">
        <f t="shared" si="1"/>
        <v>1458.6965352207483</v>
      </c>
      <c r="S53" s="2">
        <f t="shared" si="2"/>
        <v>60.779022300864511</v>
      </c>
      <c r="T53" s="2">
        <f t="shared" si="9"/>
        <v>0.28119448895917998</v>
      </c>
      <c r="U53" s="2" t="str">
        <f t="shared" si="8"/>
        <v>Sun</v>
      </c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s="48" customFormat="1" ht="13">
      <c r="A54" s="39">
        <v>38</v>
      </c>
      <c r="B54" s="40">
        <v>-30</v>
      </c>
      <c r="C54" s="41">
        <v>0</v>
      </c>
      <c r="D54" s="42" t="s">
        <v>64</v>
      </c>
      <c r="E54" s="40">
        <v>-3.3582999999999998</v>
      </c>
      <c r="F54" s="41">
        <v>0</v>
      </c>
      <c r="G54" s="42" t="s">
        <v>58</v>
      </c>
      <c r="H54" s="43">
        <f t="shared" si="3"/>
        <v>29.877845085222809</v>
      </c>
      <c r="I54" s="43">
        <f t="shared" si="4"/>
        <v>55.343728379527718</v>
      </c>
      <c r="J54" s="44">
        <f t="shared" si="12"/>
        <v>15647.498600683335</v>
      </c>
      <c r="K54" s="45">
        <v>4571</v>
      </c>
      <c r="L54" s="42">
        <f t="shared" si="10"/>
        <v>3.046388888888889</v>
      </c>
      <c r="M54" s="42">
        <f t="shared" si="11"/>
        <v>1.0833333333333333</v>
      </c>
      <c r="N54" s="46">
        <f t="shared" si="6"/>
        <v>40806.350529289768</v>
      </c>
      <c r="O54" s="46">
        <f t="shared" si="0"/>
        <v>40806.52260104903</v>
      </c>
      <c r="P54" s="42">
        <f t="shared" si="7"/>
        <v>2.7161677350202553</v>
      </c>
      <c r="Q54" s="47">
        <v>11</v>
      </c>
      <c r="R54" s="47">
        <f t="shared" si="1"/>
        <v>1465.5424251779907</v>
      </c>
      <c r="S54" s="42">
        <f t="shared" si="2"/>
        <v>61.064267715749615</v>
      </c>
      <c r="T54" s="42">
        <f t="shared" si="9"/>
        <v>0.2852454148851038</v>
      </c>
      <c r="U54" s="42" t="str">
        <f t="shared" si="8"/>
        <v>Sun</v>
      </c>
      <c r="V54" s="42" t="s">
        <v>72</v>
      </c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</row>
    <row r="55" spans="1:39" s="25" customFormat="1" ht="13">
      <c r="A55">
        <v>39</v>
      </c>
      <c r="B55" s="27">
        <v>-30</v>
      </c>
      <c r="C55" s="3">
        <v>0</v>
      </c>
      <c r="D55" s="2" t="s">
        <v>64</v>
      </c>
      <c r="E55" s="27">
        <v>-3.9333</v>
      </c>
      <c r="F55" s="3">
        <v>0</v>
      </c>
      <c r="G55" s="2" t="s">
        <v>58</v>
      </c>
      <c r="H55" s="8">
        <f t="shared" si="3"/>
        <v>29.877845085222809</v>
      </c>
      <c r="I55" s="8">
        <f t="shared" si="4"/>
        <v>55.343728379527718</v>
      </c>
      <c r="J55" s="6">
        <f t="shared" si="12"/>
        <v>15702.842329062863</v>
      </c>
      <c r="K55" s="38">
        <v>4028</v>
      </c>
      <c r="L55" s="2">
        <f t="shared" si="10"/>
        <v>2.7447222222222223</v>
      </c>
      <c r="M55" s="2">
        <f t="shared" si="11"/>
        <v>1.0833333333333333</v>
      </c>
      <c r="N55" s="10">
        <f t="shared" si="6"/>
        <v>40806.635774704657</v>
      </c>
      <c r="O55" s="10">
        <f t="shared" si="0"/>
        <v>40806.795277019475</v>
      </c>
      <c r="P55" s="2">
        <f t="shared" si="7"/>
        <v>2.7161677350202553</v>
      </c>
      <c r="Q55" s="7">
        <v>11</v>
      </c>
      <c r="R55" s="7">
        <f t="shared" si="1"/>
        <v>1472.0866484685664</v>
      </c>
      <c r="S55" s="2">
        <f t="shared" si="2"/>
        <v>61.336943686190267</v>
      </c>
      <c r="T55" s="2">
        <f t="shared" si="9"/>
        <v>0.27267597044065184</v>
      </c>
      <c r="U55" s="2" t="str">
        <f t="shared" si="8"/>
        <v>Sun</v>
      </c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s="25" customFormat="1" ht="13">
      <c r="A56">
        <v>40</v>
      </c>
      <c r="B56" s="27">
        <v>-30</v>
      </c>
      <c r="C56" s="3">
        <v>0</v>
      </c>
      <c r="D56" s="2" t="s">
        <v>64</v>
      </c>
      <c r="E56" s="27">
        <v>-4.5083000000000002</v>
      </c>
      <c r="F56" s="3">
        <v>0</v>
      </c>
      <c r="G56" s="2" t="s">
        <v>58</v>
      </c>
      <c r="H56" s="8">
        <f t="shared" si="3"/>
        <v>29.877845085222809</v>
      </c>
      <c r="I56" s="8">
        <f t="shared" si="4"/>
        <v>55.343728379527718</v>
      </c>
      <c r="J56" s="6">
        <f t="shared" si="12"/>
        <v>15758.186057442392</v>
      </c>
      <c r="K56" s="38">
        <v>4312</v>
      </c>
      <c r="L56" s="2">
        <f t="shared" si="10"/>
        <v>2.9025000000000003</v>
      </c>
      <c r="M56" s="2">
        <f t="shared" si="11"/>
        <v>1.0833333333333333</v>
      </c>
      <c r="N56" s="10">
        <f t="shared" si="6"/>
        <v>40806.908450675102</v>
      </c>
      <c r="O56" s="10">
        <f t="shared" si="0"/>
        <v>40807.074527063989</v>
      </c>
      <c r="P56" s="2">
        <f t="shared" si="7"/>
        <v>2.7161677350202553</v>
      </c>
      <c r="Q56" s="7">
        <v>11</v>
      </c>
      <c r="R56" s="7">
        <f t="shared" si="1"/>
        <v>1478.7886495369198</v>
      </c>
      <c r="S56" s="2">
        <f t="shared" si="2"/>
        <v>61.616193730704993</v>
      </c>
      <c r="T56" s="2">
        <f t="shared" si="9"/>
        <v>0.27925004451472546</v>
      </c>
      <c r="U56" s="2" t="str">
        <f t="shared" si="8"/>
        <v>Sun</v>
      </c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s="25" customFormat="1" ht="13">
      <c r="A57">
        <v>41</v>
      </c>
      <c r="B57" s="27">
        <v>-30</v>
      </c>
      <c r="C57" s="3">
        <v>0</v>
      </c>
      <c r="D57" s="2" t="s">
        <v>64</v>
      </c>
      <c r="E57" s="27">
        <v>-5.0833000000000004</v>
      </c>
      <c r="F57" s="3">
        <v>0</v>
      </c>
      <c r="G57" s="2" t="s">
        <v>58</v>
      </c>
      <c r="H57" s="8">
        <f t="shared" si="3"/>
        <v>29.877845085222809</v>
      </c>
      <c r="I57" s="8">
        <f t="shared" si="4"/>
        <v>55.343728379527718</v>
      </c>
      <c r="J57" s="6">
        <f t="shared" si="12"/>
        <v>15813.52978582192</v>
      </c>
      <c r="K57" s="38">
        <v>4142</v>
      </c>
      <c r="L57" s="2">
        <f t="shared" si="10"/>
        <v>2.8080555555555557</v>
      </c>
      <c r="M57" s="2">
        <f t="shared" si="11"/>
        <v>1.0833333333333333</v>
      </c>
      <c r="N57" s="10">
        <f t="shared" si="6"/>
        <v>40807.187700719616</v>
      </c>
      <c r="O57" s="10">
        <f t="shared" si="0"/>
        <v>40807.349841923322</v>
      </c>
      <c r="P57" s="2">
        <f t="shared" si="7"/>
        <v>2.7161677350202553</v>
      </c>
      <c r="Q57" s="7">
        <v>11</v>
      </c>
      <c r="R57" s="7">
        <f t="shared" si="1"/>
        <v>1485.3962061608288</v>
      </c>
      <c r="S57" s="2">
        <f t="shared" si="2"/>
        <v>61.891508590034533</v>
      </c>
      <c r="T57" s="2">
        <f t="shared" si="9"/>
        <v>0.2753148593295407</v>
      </c>
      <c r="U57" s="2" t="str">
        <f t="shared" si="8"/>
        <v>Sun</v>
      </c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s="25" customFormat="1" ht="13">
      <c r="A58">
        <v>42</v>
      </c>
      <c r="B58" s="27">
        <v>-30</v>
      </c>
      <c r="C58" s="3">
        <v>0</v>
      </c>
      <c r="D58" s="2" t="s">
        <v>64</v>
      </c>
      <c r="E58" s="27">
        <v>-5.6582999999999997</v>
      </c>
      <c r="F58" s="3">
        <v>0</v>
      </c>
      <c r="G58" s="2" t="s">
        <v>58</v>
      </c>
      <c r="H58" s="8">
        <f t="shared" si="3"/>
        <v>29.877845085222809</v>
      </c>
      <c r="I58" s="8">
        <f t="shared" si="4"/>
        <v>55.343728379527718</v>
      </c>
      <c r="J58" s="6">
        <f t="shared" si="12"/>
        <v>15868.873514201448</v>
      </c>
      <c r="K58" s="38">
        <v>4340</v>
      </c>
      <c r="L58" s="2">
        <f t="shared" si="10"/>
        <v>2.9180555555555556</v>
      </c>
      <c r="M58" s="2">
        <f t="shared" si="11"/>
        <v>1.0833333333333333</v>
      </c>
      <c r="N58" s="10">
        <f t="shared" si="6"/>
        <v>40807.463015578949</v>
      </c>
      <c r="O58" s="10">
        <f t="shared" si="0"/>
        <v>40807.629740115983</v>
      </c>
      <c r="P58" s="2">
        <f t="shared" si="7"/>
        <v>2.7161677350202553</v>
      </c>
      <c r="Q58" s="7">
        <v>11</v>
      </c>
      <c r="R58" s="7">
        <f t="shared" si="1"/>
        <v>1492.1137627847379</v>
      </c>
      <c r="S58" s="2">
        <f t="shared" si="2"/>
        <v>62.17140678269741</v>
      </c>
      <c r="T58" s="2">
        <f t="shared" si="9"/>
        <v>0.27989819266287697</v>
      </c>
      <c r="U58" s="2" t="str">
        <f t="shared" si="8"/>
        <v>Sun</v>
      </c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s="25" customFormat="1" ht="13">
      <c r="A59">
        <v>43</v>
      </c>
      <c r="B59" s="27">
        <v>-30</v>
      </c>
      <c r="C59" s="3">
        <v>0</v>
      </c>
      <c r="D59" s="2" t="s">
        <v>64</v>
      </c>
      <c r="E59" s="27">
        <v>-6.2332999999999998</v>
      </c>
      <c r="F59" s="3">
        <v>0</v>
      </c>
      <c r="G59" s="2" t="s">
        <v>58</v>
      </c>
      <c r="H59" s="8">
        <f t="shared" si="3"/>
        <v>29.877845085222809</v>
      </c>
      <c r="I59" s="8">
        <f t="shared" si="4"/>
        <v>55.343728379527718</v>
      </c>
      <c r="J59" s="6">
        <f t="shared" si="12"/>
        <v>15924.217242580977</v>
      </c>
      <c r="K59" s="38">
        <v>4623</v>
      </c>
      <c r="L59" s="2">
        <f t="shared" si="10"/>
        <v>3.075277777777778</v>
      </c>
      <c r="M59" s="2">
        <f t="shared" si="11"/>
        <v>1.0833333333333333</v>
      </c>
      <c r="N59" s="10">
        <f t="shared" si="6"/>
        <v>40807.74291377161</v>
      </c>
      <c r="O59" s="10">
        <f t="shared" si="0"/>
        <v>40807.916189234573</v>
      </c>
      <c r="P59" s="2">
        <f t="shared" si="7"/>
        <v>2.7161677350202553</v>
      </c>
      <c r="Q59" s="7">
        <v>11</v>
      </c>
      <c r="R59" s="7">
        <f t="shared" si="1"/>
        <v>1498.9885416308691</v>
      </c>
      <c r="S59" s="2">
        <f t="shared" si="2"/>
        <v>62.457855901286216</v>
      </c>
      <c r="T59" s="2">
        <f t="shared" si="9"/>
        <v>0.28644911858880562</v>
      </c>
      <c r="U59" s="2" t="str">
        <f t="shared" si="8"/>
        <v>Sun</v>
      </c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s="25" customFormat="1" ht="13">
      <c r="A60">
        <v>44</v>
      </c>
      <c r="B60" s="27">
        <v>-30.0167</v>
      </c>
      <c r="C60" s="3">
        <v>0</v>
      </c>
      <c r="D60" s="2" t="s">
        <v>64</v>
      </c>
      <c r="E60" s="27">
        <v>-6.8083</v>
      </c>
      <c r="F60" s="3">
        <v>0</v>
      </c>
      <c r="G60" s="2" t="s">
        <v>58</v>
      </c>
      <c r="H60" s="8">
        <f t="shared" si="3"/>
        <v>29.892129120078785</v>
      </c>
      <c r="I60" s="8">
        <f t="shared" si="4"/>
        <v>55.37018717342594</v>
      </c>
      <c r="J60" s="6">
        <f t="shared" si="12"/>
        <v>15979.587429754403</v>
      </c>
      <c r="K60" s="38">
        <v>4087</v>
      </c>
      <c r="L60" s="2">
        <f t="shared" si="10"/>
        <v>2.7775000000000003</v>
      </c>
      <c r="M60" s="2">
        <f t="shared" si="11"/>
        <v>1.0833333333333333</v>
      </c>
      <c r="N60" s="10">
        <f t="shared" si="6"/>
        <v>40808.029416996389</v>
      </c>
      <c r="O60" s="10">
        <f t="shared" si="0"/>
        <v>40808.190285051947</v>
      </c>
      <c r="P60" s="2">
        <f t="shared" si="7"/>
        <v>2.7174662836435259</v>
      </c>
      <c r="Q60" s="7">
        <v>11</v>
      </c>
      <c r="R60" s="7">
        <f t="shared" si="1"/>
        <v>1505.5668412478458</v>
      </c>
      <c r="S60" s="2">
        <f t="shared" si="2"/>
        <v>62.731951718660241</v>
      </c>
      <c r="T60" s="2">
        <f t="shared" si="9"/>
        <v>0.27409581737402533</v>
      </c>
      <c r="U60" s="2" t="str">
        <f t="shared" si="8"/>
        <v>Sun</v>
      </c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s="48" customFormat="1" ht="13">
      <c r="A61" s="39">
        <v>45</v>
      </c>
      <c r="B61" s="40">
        <v>-30</v>
      </c>
      <c r="C61" s="41">
        <v>0</v>
      </c>
      <c r="D61" s="42" t="s">
        <v>64</v>
      </c>
      <c r="E61" s="40">
        <v>-7.3833000000000002</v>
      </c>
      <c r="F61" s="41">
        <v>0</v>
      </c>
      <c r="G61" s="42" t="s">
        <v>58</v>
      </c>
      <c r="H61" s="43">
        <f t="shared" si="3"/>
        <v>29.892129120078785</v>
      </c>
      <c r="I61" s="43">
        <f t="shared" si="4"/>
        <v>55.37018717342594</v>
      </c>
      <c r="J61" s="44">
        <f t="shared" si="12"/>
        <v>16034.95761692783</v>
      </c>
      <c r="K61" s="45">
        <v>3939</v>
      </c>
      <c r="L61" s="42">
        <f t="shared" si="10"/>
        <v>2.6952777777777781</v>
      </c>
      <c r="M61" s="42">
        <f t="shared" si="11"/>
        <v>1.0833333333333333</v>
      </c>
      <c r="N61" s="46">
        <f t="shared" si="6"/>
        <v>40808.303512813764</v>
      </c>
      <c r="O61" s="46">
        <f t="shared" si="0"/>
        <v>40808.460954943395</v>
      </c>
      <c r="P61" s="42">
        <f t="shared" si="7"/>
        <v>2.7174662836435259</v>
      </c>
      <c r="Q61" s="47">
        <v>11</v>
      </c>
      <c r="R61" s="47">
        <f t="shared" si="1"/>
        <v>1512.0629186426004</v>
      </c>
      <c r="S61" s="42">
        <f t="shared" si="2"/>
        <v>63.002621610108349</v>
      </c>
      <c r="T61" s="42">
        <f t="shared" si="9"/>
        <v>0.27066989144810805</v>
      </c>
      <c r="U61" s="42" t="str">
        <f t="shared" si="8"/>
        <v>Sun</v>
      </c>
      <c r="V61" s="42"/>
      <c r="W61" s="42" t="s">
        <v>73</v>
      </c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</row>
    <row r="62" spans="1:39" s="25" customFormat="1" ht="13">
      <c r="A62">
        <v>46</v>
      </c>
      <c r="B62" s="27">
        <v>-30</v>
      </c>
      <c r="C62" s="3">
        <v>0</v>
      </c>
      <c r="D62" s="2" t="s">
        <v>64</v>
      </c>
      <c r="E62" s="27">
        <v>-7.9583000000000004</v>
      </c>
      <c r="F62" s="3">
        <v>0</v>
      </c>
      <c r="G62" s="2" t="s">
        <v>58</v>
      </c>
      <c r="H62" s="8">
        <f t="shared" si="3"/>
        <v>29.877845085222809</v>
      </c>
      <c r="I62" s="8">
        <f t="shared" si="4"/>
        <v>55.343728379527718</v>
      </c>
      <c r="J62" s="6">
        <f t="shared" si="12"/>
        <v>16090.301345307358</v>
      </c>
      <c r="K62" s="38">
        <v>4103</v>
      </c>
      <c r="L62" s="2">
        <f t="shared" si="10"/>
        <v>2.7863888888888892</v>
      </c>
      <c r="M62" s="2">
        <f t="shared" si="11"/>
        <v>1.0833333333333333</v>
      </c>
      <c r="N62" s="10">
        <f t="shared" si="6"/>
        <v>40808.574128599023</v>
      </c>
      <c r="O62" s="10">
        <f t="shared" si="0"/>
        <v>40808.73536702495</v>
      </c>
      <c r="P62" s="2">
        <f t="shared" si="7"/>
        <v>2.7161677350202553</v>
      </c>
      <c r="Q62" s="7">
        <v>11</v>
      </c>
      <c r="R62" s="7">
        <f t="shared" si="1"/>
        <v>1518.6488085998428</v>
      </c>
      <c r="S62" s="2">
        <f t="shared" si="2"/>
        <v>63.277033691660115</v>
      </c>
      <c r="T62" s="2">
        <f t="shared" si="9"/>
        <v>0.27441208155176611</v>
      </c>
      <c r="U62" s="2" t="str">
        <f t="shared" si="8"/>
        <v>Sun</v>
      </c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s="25" customFormat="1" ht="13">
      <c r="A63">
        <v>47</v>
      </c>
      <c r="B63" s="27">
        <v>-30.0167</v>
      </c>
      <c r="C63" s="3">
        <v>0</v>
      </c>
      <c r="D63" s="2" t="s">
        <v>64</v>
      </c>
      <c r="E63" s="27">
        <v>-8.5333000000000006</v>
      </c>
      <c r="F63" s="3">
        <v>0</v>
      </c>
      <c r="G63" s="2" t="s">
        <v>58</v>
      </c>
      <c r="H63" s="8">
        <f t="shared" si="3"/>
        <v>29.892129120078785</v>
      </c>
      <c r="I63" s="8">
        <f t="shared" si="4"/>
        <v>55.37018717342594</v>
      </c>
      <c r="J63" s="6">
        <f t="shared" si="12"/>
        <v>16145.671532480785</v>
      </c>
      <c r="K63" s="38">
        <v>4020</v>
      </c>
      <c r="L63" s="2">
        <f t="shared" si="10"/>
        <v>2.740277777777778</v>
      </c>
      <c r="M63" s="2">
        <f t="shared" si="11"/>
        <v>1.0833333333333333</v>
      </c>
      <c r="N63" s="10">
        <f t="shared" si="6"/>
        <v>40808.848594786767</v>
      </c>
      <c r="O63" s="10">
        <f t="shared" si="0"/>
        <v>40809.007911916393</v>
      </c>
      <c r="P63" s="2">
        <f t="shared" si="7"/>
        <v>2.7174662836435259</v>
      </c>
      <c r="Q63" s="7">
        <v>11</v>
      </c>
      <c r="R63" s="7">
        <f t="shared" si="1"/>
        <v>1525.1898859945973</v>
      </c>
      <c r="S63" s="2">
        <f t="shared" si="2"/>
        <v>63.549578583108222</v>
      </c>
      <c r="T63" s="2">
        <f t="shared" si="9"/>
        <v>0.27254489144810634</v>
      </c>
      <c r="U63" s="2" t="str">
        <f t="shared" si="8"/>
        <v>Sun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s="25" customFormat="1" ht="13">
      <c r="A64">
        <v>48</v>
      </c>
      <c r="B64" s="27">
        <v>-30.0167</v>
      </c>
      <c r="C64" s="3">
        <v>0</v>
      </c>
      <c r="D64" s="2" t="s">
        <v>64</v>
      </c>
      <c r="E64" s="27">
        <v>-9.1082999999999998</v>
      </c>
      <c r="F64" s="3">
        <v>0</v>
      </c>
      <c r="G64" s="2" t="s">
        <v>58</v>
      </c>
      <c r="H64" s="8">
        <f t="shared" si="3"/>
        <v>29.872815932573427</v>
      </c>
      <c r="I64" s="8">
        <f t="shared" si="4"/>
        <v>55.334412712436844</v>
      </c>
      <c r="J64" s="6">
        <f t="shared" si="12"/>
        <v>16201.005945193221</v>
      </c>
      <c r="K64" s="38">
        <v>3806</v>
      </c>
      <c r="L64" s="2">
        <f t="shared" si="10"/>
        <v>2.6213888888888892</v>
      </c>
      <c r="M64" s="2">
        <f t="shared" si="11"/>
        <v>1.0833333333333333</v>
      </c>
      <c r="N64" s="10">
        <f t="shared" si="6"/>
        <v>40809.121066522195</v>
      </c>
      <c r="O64" s="10">
        <f t="shared" si="0"/>
        <v>40809.275429948124</v>
      </c>
      <c r="P64" s="2">
        <f t="shared" si="7"/>
        <v>2.7157105393248568</v>
      </c>
      <c r="Q64" s="7">
        <v>11</v>
      </c>
      <c r="R64" s="7">
        <f t="shared" si="1"/>
        <v>1531.6103187561444</v>
      </c>
      <c r="S64" s="2">
        <f t="shared" si="2"/>
        <v>63.81709661483935</v>
      </c>
      <c r="T64" s="2">
        <f t="shared" si="9"/>
        <v>0.26751803173112876</v>
      </c>
      <c r="U64" s="2" t="str">
        <f t="shared" si="8"/>
        <v>Sun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44" s="25" customFormat="1" ht="13">
      <c r="A65">
        <v>49</v>
      </c>
      <c r="B65" s="27">
        <v>-30</v>
      </c>
      <c r="C65" s="3">
        <v>0</v>
      </c>
      <c r="D65" s="2" t="s">
        <v>64</v>
      </c>
      <c r="E65" s="27">
        <v>-9.6832999999999991</v>
      </c>
      <c r="F65" s="3">
        <v>0</v>
      </c>
      <c r="G65" s="2" t="s">
        <v>58</v>
      </c>
      <c r="H65" s="8">
        <f t="shared" si="3"/>
        <v>29.892129120078785</v>
      </c>
      <c r="I65" s="8">
        <f t="shared" si="4"/>
        <v>55.37018717342594</v>
      </c>
      <c r="J65" s="6">
        <f t="shared" si="12"/>
        <v>16256.376132366648</v>
      </c>
      <c r="K65" s="38">
        <v>3907</v>
      </c>
      <c r="L65" s="2">
        <f t="shared" si="10"/>
        <v>2.6775000000000002</v>
      </c>
      <c r="M65" s="2">
        <f t="shared" si="11"/>
        <v>1.0833333333333333</v>
      </c>
      <c r="N65" s="10">
        <f t="shared" si="6"/>
        <v>40809.38865770994</v>
      </c>
      <c r="O65" s="10">
        <f t="shared" si="0"/>
        <v>40809.545359098825</v>
      </c>
      <c r="P65" s="2">
        <f t="shared" si="7"/>
        <v>2.7174662836435259</v>
      </c>
      <c r="Q65" s="7">
        <v>11</v>
      </c>
      <c r="R65" s="7">
        <f t="shared" si="1"/>
        <v>1538.0886183731211</v>
      </c>
      <c r="S65" s="2">
        <f t="shared" si="2"/>
        <v>64.087025765546713</v>
      </c>
      <c r="T65" s="2">
        <f t="shared" si="9"/>
        <v>0.26992915070736245</v>
      </c>
      <c r="U65" s="2" t="str">
        <f t="shared" si="8"/>
        <v>Sun</v>
      </c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44" s="48" customFormat="1" ht="13">
      <c r="A66" s="39">
        <v>50</v>
      </c>
      <c r="B66" s="40">
        <v>-30</v>
      </c>
      <c r="C66" s="41">
        <v>0</v>
      </c>
      <c r="D66" s="42" t="s">
        <v>64</v>
      </c>
      <c r="E66" s="40">
        <v>-10.2583</v>
      </c>
      <c r="F66" s="41">
        <v>0</v>
      </c>
      <c r="G66" s="42" t="s">
        <v>58</v>
      </c>
      <c r="H66" s="43">
        <f t="shared" si="3"/>
        <v>29.877845085222809</v>
      </c>
      <c r="I66" s="43">
        <f t="shared" si="4"/>
        <v>55.343728379527718</v>
      </c>
      <c r="J66" s="44">
        <f t="shared" si="12"/>
        <v>16311.719860746176</v>
      </c>
      <c r="K66" s="45">
        <v>3832</v>
      </c>
      <c r="L66" s="42">
        <f t="shared" si="10"/>
        <v>2.6358333333333337</v>
      </c>
      <c r="M66" s="42">
        <f t="shared" si="11"/>
        <v>1.0833333333333333</v>
      </c>
      <c r="N66" s="46">
        <f t="shared" si="6"/>
        <v>40809.658532754453</v>
      </c>
      <c r="O66" s="46">
        <f t="shared" si="0"/>
        <v>40809.813498032228</v>
      </c>
      <c r="P66" s="42">
        <f t="shared" si="7"/>
        <v>2.7161677350202553</v>
      </c>
      <c r="Q66" s="47">
        <v>11</v>
      </c>
      <c r="R66" s="47">
        <f t="shared" si="1"/>
        <v>1544.5239527748079</v>
      </c>
      <c r="S66" s="42">
        <f t="shared" si="2"/>
        <v>64.355164698950333</v>
      </c>
      <c r="T66" s="42">
        <f t="shared" si="9"/>
        <v>0.26813893340361972</v>
      </c>
      <c r="U66" s="42" t="str">
        <f t="shared" si="8"/>
        <v>Sun</v>
      </c>
      <c r="V66" s="42"/>
      <c r="W66" s="42" t="s">
        <v>73</v>
      </c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</row>
    <row r="67" spans="1:44" s="25" customFormat="1" ht="13">
      <c r="A67">
        <v>51</v>
      </c>
      <c r="B67" s="27">
        <v>-30</v>
      </c>
      <c r="C67" s="3">
        <v>0</v>
      </c>
      <c r="D67" s="2" t="s">
        <v>64</v>
      </c>
      <c r="E67" s="27">
        <v>-10.833299999999999</v>
      </c>
      <c r="F67" s="3">
        <v>0</v>
      </c>
      <c r="G67" s="2" t="s">
        <v>58</v>
      </c>
      <c r="H67" s="8">
        <f t="shared" si="3"/>
        <v>29.877845085222809</v>
      </c>
      <c r="I67" s="8">
        <f t="shared" si="4"/>
        <v>55.343728379527718</v>
      </c>
      <c r="J67" s="6">
        <f t="shared" si="12"/>
        <v>16367.063589125704</v>
      </c>
      <c r="K67" s="38">
        <v>3625</v>
      </c>
      <c r="L67" s="2">
        <f t="shared" si="10"/>
        <v>2.5208333333333335</v>
      </c>
      <c r="M67" s="2">
        <f t="shared" si="11"/>
        <v>1.0833333333333333</v>
      </c>
      <c r="N67" s="10">
        <f t="shared" si="6"/>
        <v>40809.926671687856</v>
      </c>
      <c r="O67" s="10">
        <f t="shared" si="0"/>
        <v>40810.076845298965</v>
      </c>
      <c r="P67" s="2">
        <f t="shared" si="7"/>
        <v>2.7161677350202553</v>
      </c>
      <c r="Q67" s="7">
        <v>11</v>
      </c>
      <c r="R67" s="7">
        <f t="shared" si="1"/>
        <v>1550.8442871764946</v>
      </c>
      <c r="S67" s="2">
        <f t="shared" si="2"/>
        <v>64.618511965687276</v>
      </c>
      <c r="T67" s="2">
        <f t="shared" si="9"/>
        <v>0.2633472667369432</v>
      </c>
      <c r="U67" s="2" t="str">
        <f t="shared" si="8"/>
        <v>Sun</v>
      </c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44" s="25" customFormat="1" ht="13">
      <c r="A68">
        <v>52</v>
      </c>
      <c r="B68" s="27">
        <v>-30.0167</v>
      </c>
      <c r="C68" s="3">
        <v>0</v>
      </c>
      <c r="D68" s="2" t="s">
        <v>64</v>
      </c>
      <c r="E68" s="27">
        <v>-11.408300000000001</v>
      </c>
      <c r="F68" s="3">
        <v>0</v>
      </c>
      <c r="G68" s="2" t="s">
        <v>58</v>
      </c>
      <c r="H68" s="8">
        <f t="shared" si="3"/>
        <v>29.892129120078785</v>
      </c>
      <c r="I68" s="8">
        <f t="shared" si="4"/>
        <v>55.37018717342594</v>
      </c>
      <c r="J68" s="6">
        <f t="shared" si="12"/>
        <v>16422.433776299131</v>
      </c>
      <c r="K68" s="38">
        <v>3483</v>
      </c>
      <c r="L68" s="2">
        <f t="shared" si="10"/>
        <v>2.4419444444444447</v>
      </c>
      <c r="M68" s="2">
        <f t="shared" si="11"/>
        <v>1.0833333333333333</v>
      </c>
      <c r="N68" s="10">
        <f t="shared" si="6"/>
        <v>40810.190073060781</v>
      </c>
      <c r="O68" s="10">
        <f t="shared" si="0"/>
        <v>40810.336959634857</v>
      </c>
      <c r="P68" s="2">
        <f t="shared" si="7"/>
        <v>2.7174662836435259</v>
      </c>
      <c r="Q68" s="7">
        <v>11</v>
      </c>
      <c r="R68" s="7">
        <f t="shared" si="1"/>
        <v>1557.0870312379159</v>
      </c>
      <c r="S68" s="2">
        <f t="shared" si="2"/>
        <v>64.878626301579828</v>
      </c>
      <c r="T68" s="2">
        <f t="shared" si="9"/>
        <v>0.26011433589255262</v>
      </c>
      <c r="U68" s="2" t="str">
        <f t="shared" si="8"/>
        <v>Sun</v>
      </c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44" s="25" customFormat="1" ht="13">
      <c r="A69">
        <v>53</v>
      </c>
      <c r="B69" s="27">
        <v>-30</v>
      </c>
      <c r="C69" s="3">
        <v>0</v>
      </c>
      <c r="D69" s="2" t="s">
        <v>64</v>
      </c>
      <c r="E69" s="27">
        <v>-11.9833</v>
      </c>
      <c r="F69" s="3">
        <v>0</v>
      </c>
      <c r="G69" s="2" t="s">
        <v>58</v>
      </c>
      <c r="H69" s="8">
        <f t="shared" si="3"/>
        <v>29.892129120078785</v>
      </c>
      <c r="I69" s="8">
        <f t="shared" si="4"/>
        <v>55.37018717342594</v>
      </c>
      <c r="J69" s="6">
        <f t="shared" si="12"/>
        <v>16477.803963472557</v>
      </c>
      <c r="K69" s="38">
        <v>3598</v>
      </c>
      <c r="L69" s="2">
        <f t="shared" si="10"/>
        <v>2.5058333333333334</v>
      </c>
      <c r="M69" s="2">
        <f t="shared" si="11"/>
        <v>1.0833333333333333</v>
      </c>
      <c r="N69" s="10">
        <f t="shared" si="6"/>
        <v>40810.450187396673</v>
      </c>
      <c r="O69" s="10">
        <f t="shared" si="0"/>
        <v>40810.599736007782</v>
      </c>
      <c r="P69" s="2">
        <f t="shared" si="7"/>
        <v>2.7174662836435259</v>
      </c>
      <c r="Q69" s="7">
        <v>11</v>
      </c>
      <c r="R69" s="7">
        <f t="shared" si="1"/>
        <v>1563.393664188226</v>
      </c>
      <c r="S69" s="2">
        <f t="shared" si="2"/>
        <v>65.141402674509422</v>
      </c>
      <c r="T69" s="2">
        <f t="shared" si="9"/>
        <v>0.26277637292959355</v>
      </c>
      <c r="U69" s="2" t="str">
        <f t="shared" si="8"/>
        <v>Sun</v>
      </c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44" s="48" customFormat="1" ht="13">
      <c r="A70" s="39">
        <v>54</v>
      </c>
      <c r="B70" s="40">
        <v>-30</v>
      </c>
      <c r="C70" s="41">
        <v>0</v>
      </c>
      <c r="D70" s="42" t="s">
        <v>64</v>
      </c>
      <c r="E70" s="40">
        <v>-12.558299999999999</v>
      </c>
      <c r="F70" s="41">
        <v>0</v>
      </c>
      <c r="G70" s="42" t="s">
        <v>58</v>
      </c>
      <c r="H70" s="43">
        <f t="shared" si="3"/>
        <v>29.877845085222809</v>
      </c>
      <c r="I70" s="43">
        <f t="shared" si="4"/>
        <v>55.343728379527718</v>
      </c>
      <c r="J70" s="44">
        <f t="shared" si="12"/>
        <v>16533.147691852086</v>
      </c>
      <c r="K70" s="45">
        <v>3183</v>
      </c>
      <c r="L70" s="42">
        <f t="shared" si="10"/>
        <v>2.2752777777777782</v>
      </c>
      <c r="M70" s="42">
        <f t="shared" si="11"/>
        <v>1.0833333333333333</v>
      </c>
      <c r="N70" s="46">
        <f t="shared" si="6"/>
        <v>40810.712909663409</v>
      </c>
      <c r="O70" s="46">
        <f t="shared" si="0"/>
        <v>40810.852851793039</v>
      </c>
      <c r="P70" s="42">
        <f t="shared" si="7"/>
        <v>2.7161677350202553</v>
      </c>
      <c r="Q70" s="47">
        <v>11</v>
      </c>
      <c r="R70" s="47">
        <f t="shared" si="1"/>
        <v>1569.4684430343573</v>
      </c>
      <c r="S70" s="42">
        <f t="shared" si="2"/>
        <v>65.394518459764882</v>
      </c>
      <c r="T70" s="42">
        <f t="shared" si="9"/>
        <v>0.25311578525545997</v>
      </c>
      <c r="U70" s="42" t="str">
        <f t="shared" si="8"/>
        <v>Sun</v>
      </c>
      <c r="V70" s="42"/>
      <c r="W70" s="42" t="s">
        <v>73</v>
      </c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</row>
    <row r="71" spans="1:44" s="25" customFormat="1" ht="13">
      <c r="A71">
        <v>55</v>
      </c>
      <c r="B71" s="27">
        <v>-30.0167</v>
      </c>
      <c r="C71" s="3">
        <v>0</v>
      </c>
      <c r="D71" s="2" t="s">
        <v>64</v>
      </c>
      <c r="E71" s="27">
        <v>-13.1333</v>
      </c>
      <c r="F71" s="3">
        <v>0</v>
      </c>
      <c r="G71" s="2" t="s">
        <v>58</v>
      </c>
      <c r="H71" s="8">
        <f t="shared" si="3"/>
        <v>29.892129120078785</v>
      </c>
      <c r="I71" s="8">
        <f t="shared" si="4"/>
        <v>55.37018717342594</v>
      </c>
      <c r="J71" s="6">
        <f t="shared" si="12"/>
        <v>16588.517879025512</v>
      </c>
      <c r="K71" s="38">
        <v>2769</v>
      </c>
      <c r="L71" s="2">
        <f t="shared" si="10"/>
        <v>2.0452777777777782</v>
      </c>
      <c r="M71" s="2">
        <f t="shared" si="11"/>
        <v>1.0833333333333333</v>
      </c>
      <c r="N71" s="10">
        <f t="shared" si="6"/>
        <v>40810.966079554855</v>
      </c>
      <c r="O71" s="10">
        <f t="shared" si="0"/>
        <v>40811.096438351153</v>
      </c>
      <c r="P71" s="2">
        <f t="shared" si="7"/>
        <v>2.7174662836435259</v>
      </c>
      <c r="Q71" s="7">
        <v>11</v>
      </c>
      <c r="R71" s="7">
        <f t="shared" si="1"/>
        <v>1575.3145204291118</v>
      </c>
      <c r="S71" s="2">
        <f t="shared" si="2"/>
        <v>65.638105017879653</v>
      </c>
      <c r="T71" s="2">
        <f t="shared" si="9"/>
        <v>0.24358655811477092</v>
      </c>
      <c r="U71" s="2" t="str">
        <f t="shared" si="8"/>
        <v>Sun</v>
      </c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44" s="74" customFormat="1" ht="13">
      <c r="A72" s="65">
        <v>56</v>
      </c>
      <c r="B72" s="66">
        <v>-30</v>
      </c>
      <c r="C72" s="67">
        <v>0</v>
      </c>
      <c r="D72" s="68" t="s">
        <v>64</v>
      </c>
      <c r="E72" s="66">
        <v>-13.708299999999999</v>
      </c>
      <c r="F72" s="67">
        <v>0</v>
      </c>
      <c r="G72" s="68" t="s">
        <v>58</v>
      </c>
      <c r="H72" s="69">
        <f t="shared" si="3"/>
        <v>29.892129120078785</v>
      </c>
      <c r="I72" s="69">
        <f t="shared" si="4"/>
        <v>55.37018717342594</v>
      </c>
      <c r="J72" s="70">
        <f t="shared" si="12"/>
        <v>16643.888066198939</v>
      </c>
      <c r="K72" s="71">
        <v>2446</v>
      </c>
      <c r="L72" s="68">
        <f t="shared" si="10"/>
        <v>1.8658333333333332</v>
      </c>
      <c r="M72" s="68">
        <f t="shared" si="11"/>
        <v>1.0833333333333333</v>
      </c>
      <c r="N72" s="72">
        <f t="shared" si="6"/>
        <v>40811.209666112969</v>
      </c>
      <c r="O72" s="72">
        <f t="shared" ref="O72:O135" si="13">N72+(L72+M72)/24</f>
        <v>40811.332548057413</v>
      </c>
      <c r="P72" s="68">
        <f t="shared" si="7"/>
        <v>2.7174662836435259</v>
      </c>
      <c r="Q72" s="73">
        <v>11</v>
      </c>
      <c r="R72" s="73">
        <f t="shared" ref="R72:R135" si="14">R71+P72+L72+M72</f>
        <v>1580.9811533794218</v>
      </c>
      <c r="S72" s="68">
        <f t="shared" ref="S72:S135" si="15">R72/24</f>
        <v>65.874214724142576</v>
      </c>
      <c r="T72" s="68">
        <f t="shared" si="9"/>
        <v>0.23610970626292271</v>
      </c>
      <c r="U72" s="68" t="str">
        <f t="shared" si="8"/>
        <v>Sun</v>
      </c>
      <c r="V72" s="68" t="s">
        <v>7</v>
      </c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</row>
    <row r="73" spans="1:44" s="25" customFormat="1" ht="13">
      <c r="A73">
        <v>57</v>
      </c>
      <c r="B73" s="27">
        <v>-30</v>
      </c>
      <c r="C73" s="3">
        <v>0</v>
      </c>
      <c r="D73" s="2" t="s">
        <v>64</v>
      </c>
      <c r="E73" s="27">
        <v>-14.283300000000001</v>
      </c>
      <c r="F73" s="3">
        <v>0</v>
      </c>
      <c r="G73" s="2" t="s">
        <v>58</v>
      </c>
      <c r="H73" s="8">
        <f t="shared" ref="H73:H136" si="16">ACOS((COS(PI()/180*(90-(B72+C72/60)))*COS(PI()/180*(90-(B73+C73/60))))+(SIN(PI()/180*(90-(B72+C72/60)))*SIN(PI()/180*(90-(B73+C73/60)))*COS(ABS(PI()/180*((E72+(F72/60))-(E73+(F73/60)))))))*180/PI()*60</f>
        <v>29.877845085222809</v>
      </c>
      <c r="I73" s="8">
        <f t="shared" ref="I73:I136" si="17">H73*111.14/60</f>
        <v>55.343728379527718</v>
      </c>
      <c r="J73" s="6">
        <f t="shared" si="12"/>
        <v>16699.231794578467</v>
      </c>
      <c r="K73" s="38">
        <v>2832</v>
      </c>
      <c r="L73" s="2">
        <f t="shared" si="10"/>
        <v>2.0802777777777779</v>
      </c>
      <c r="M73" s="2">
        <f t="shared" si="11"/>
        <v>1.0833333333333333</v>
      </c>
      <c r="N73" s="10">
        <f t="shared" ref="N73:N136" si="18">O72+P73/24</f>
        <v>40811.44572171304</v>
      </c>
      <c r="O73" s="10">
        <f t="shared" si="13"/>
        <v>40811.57753884267</v>
      </c>
      <c r="P73" s="2">
        <f t="shared" ref="P73:P136" si="19">H73/Q73</f>
        <v>2.7161677350202553</v>
      </c>
      <c r="Q73" s="7">
        <v>11</v>
      </c>
      <c r="R73" s="7">
        <f t="shared" si="14"/>
        <v>1586.8609322255531</v>
      </c>
      <c r="S73" s="2">
        <f t="shared" si="15"/>
        <v>66.119205509398043</v>
      </c>
      <c r="T73" s="2">
        <f t="shared" si="9"/>
        <v>0.24499078525546736</v>
      </c>
      <c r="U73" s="2" t="str">
        <f t="shared" ref="U73:U136" si="20">VLOOKUP(WEEKDAY(P73,2),$AF$1:$AG$7,2,FALSE)</f>
        <v>Sun</v>
      </c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44" s="48" customFormat="1" ht="13">
      <c r="A74" s="39">
        <v>58</v>
      </c>
      <c r="B74" s="40">
        <v>-30</v>
      </c>
      <c r="C74" s="41">
        <v>0</v>
      </c>
      <c r="D74" s="42" t="s">
        <v>64</v>
      </c>
      <c r="E74" s="40">
        <v>-14.8583</v>
      </c>
      <c r="F74" s="41">
        <v>0</v>
      </c>
      <c r="G74" s="42" t="s">
        <v>58</v>
      </c>
      <c r="H74" s="43">
        <f t="shared" si="16"/>
        <v>29.877845085222809</v>
      </c>
      <c r="I74" s="43">
        <f t="shared" si="17"/>
        <v>55.343728379527718</v>
      </c>
      <c r="J74" s="44">
        <f t="shared" si="12"/>
        <v>16754.575522957995</v>
      </c>
      <c r="K74" s="45">
        <v>3527</v>
      </c>
      <c r="L74" s="42">
        <f t="shared" si="10"/>
        <v>2.466388888888889</v>
      </c>
      <c r="M74" s="42">
        <f t="shared" si="11"/>
        <v>1.0833333333333333</v>
      </c>
      <c r="N74" s="46">
        <f t="shared" si="18"/>
        <v>40811.690712498297</v>
      </c>
      <c r="O74" s="46">
        <f t="shared" si="13"/>
        <v>40811.838617590889</v>
      </c>
      <c r="P74" s="42">
        <f t="shared" si="19"/>
        <v>2.7161677350202553</v>
      </c>
      <c r="Q74" s="47">
        <v>11</v>
      </c>
      <c r="R74" s="47">
        <f t="shared" si="14"/>
        <v>1593.1268221827954</v>
      </c>
      <c r="S74" s="42">
        <f t="shared" si="15"/>
        <v>66.380284257616481</v>
      </c>
      <c r="T74" s="42">
        <f t="shared" si="9"/>
        <v>0.2610787482184378</v>
      </c>
      <c r="U74" s="42" t="str">
        <f t="shared" si="20"/>
        <v>Sun</v>
      </c>
      <c r="V74" s="42" t="s">
        <v>72</v>
      </c>
      <c r="W74" s="42" t="s">
        <v>73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</row>
    <row r="75" spans="1:44" s="25" customFormat="1" ht="13">
      <c r="A75">
        <v>59</v>
      </c>
      <c r="B75" s="27">
        <v>-30</v>
      </c>
      <c r="C75" s="3">
        <v>0</v>
      </c>
      <c r="D75" s="2" t="s">
        <v>64</v>
      </c>
      <c r="E75" s="27">
        <v>-15.433299999999999</v>
      </c>
      <c r="F75" s="3">
        <v>0</v>
      </c>
      <c r="G75" s="2" t="s">
        <v>58</v>
      </c>
      <c r="H75" s="8">
        <f t="shared" si="16"/>
        <v>29.877845085222809</v>
      </c>
      <c r="I75" s="8">
        <f t="shared" si="17"/>
        <v>55.343728379527718</v>
      </c>
      <c r="J75" s="6">
        <f t="shared" si="12"/>
        <v>16809.919251337524</v>
      </c>
      <c r="K75" s="38">
        <v>3147</v>
      </c>
      <c r="L75" s="2">
        <f t="shared" si="10"/>
        <v>2.2552777777777777</v>
      </c>
      <c r="M75" s="2">
        <f t="shared" si="11"/>
        <v>1.0833333333333333</v>
      </c>
      <c r="N75" s="10">
        <f t="shared" si="18"/>
        <v>40811.951791246516</v>
      </c>
      <c r="O75" s="10">
        <f t="shared" si="13"/>
        <v>40812.090900042815</v>
      </c>
      <c r="P75" s="2">
        <f t="shared" si="19"/>
        <v>2.7161677350202553</v>
      </c>
      <c r="Q75" s="7">
        <v>11</v>
      </c>
      <c r="R75" s="7">
        <f t="shared" si="14"/>
        <v>1599.1816010289267</v>
      </c>
      <c r="S75" s="2">
        <f t="shared" si="15"/>
        <v>66.632566709538608</v>
      </c>
      <c r="T75" s="2">
        <f t="shared" ref="T75:T138" si="21">S75-S74</f>
        <v>0.25228245192212739</v>
      </c>
      <c r="U75" s="2" t="str">
        <f t="shared" si="20"/>
        <v>Sun</v>
      </c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44" ht="13">
      <c r="A76">
        <v>60</v>
      </c>
      <c r="B76" s="27">
        <v>-30</v>
      </c>
      <c r="C76" s="3">
        <v>0</v>
      </c>
      <c r="D76" s="2" t="s">
        <v>64</v>
      </c>
      <c r="E76" s="27">
        <v>-16.008299999999998</v>
      </c>
      <c r="F76" s="3">
        <v>0</v>
      </c>
      <c r="G76" s="2" t="s">
        <v>58</v>
      </c>
      <c r="H76" s="8">
        <f t="shared" si="16"/>
        <v>29.877845085222809</v>
      </c>
      <c r="I76" s="8">
        <f t="shared" si="17"/>
        <v>55.343728379527718</v>
      </c>
      <c r="J76" s="6">
        <f t="shared" si="12"/>
        <v>16865.262979717052</v>
      </c>
      <c r="K76" s="38">
        <v>3866</v>
      </c>
      <c r="L76" s="2">
        <f t="shared" si="10"/>
        <v>2.6547222222222224</v>
      </c>
      <c r="M76" s="2">
        <f t="shared" si="11"/>
        <v>1.0833333333333333</v>
      </c>
      <c r="N76" s="10">
        <f t="shared" si="18"/>
        <v>40812.204073698442</v>
      </c>
      <c r="O76" s="10">
        <f t="shared" si="13"/>
        <v>40812.359826013257</v>
      </c>
      <c r="P76" s="2">
        <f t="shared" si="19"/>
        <v>2.7161677350202553</v>
      </c>
      <c r="Q76" s="7">
        <v>11</v>
      </c>
      <c r="R76" s="7">
        <f t="shared" si="14"/>
        <v>1605.6358243195025</v>
      </c>
      <c r="S76" s="2">
        <f t="shared" si="15"/>
        <v>66.90149267997927</v>
      </c>
      <c r="T76" s="2">
        <f t="shared" si="21"/>
        <v>0.26892597044066235</v>
      </c>
      <c r="U76" s="2" t="str">
        <f t="shared" si="20"/>
        <v>Sun</v>
      </c>
      <c r="V76" s="2"/>
      <c r="W76" s="2"/>
      <c r="X76" s="2"/>
      <c r="Y76" s="2"/>
      <c r="Z76" s="2"/>
      <c r="AA76" s="2"/>
      <c r="AB76" s="2"/>
      <c r="AC76" s="2"/>
      <c r="AD76" s="2"/>
      <c r="AE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</row>
    <row r="77" spans="1:44" ht="13">
      <c r="A77">
        <v>61</v>
      </c>
      <c r="B77" s="27">
        <v>-30</v>
      </c>
      <c r="C77" s="3">
        <v>0</v>
      </c>
      <c r="D77" s="2" t="s">
        <v>64</v>
      </c>
      <c r="E77" s="27">
        <v>-16.583300000000001</v>
      </c>
      <c r="F77" s="3">
        <v>0</v>
      </c>
      <c r="G77" s="2" t="s">
        <v>58</v>
      </c>
      <c r="H77" s="8">
        <f t="shared" si="16"/>
        <v>29.877845085222809</v>
      </c>
      <c r="I77" s="8">
        <f t="shared" si="17"/>
        <v>55.343728379527718</v>
      </c>
      <c r="J77" s="6">
        <f t="shared" si="12"/>
        <v>16920.60670809658</v>
      </c>
      <c r="K77" s="38">
        <v>3536</v>
      </c>
      <c r="L77" s="2">
        <f t="shared" ref="L77:L140" si="22">IF(K77=0,0,IF(K77&lt;$AA$3,(K77/$AA$1*2/60),(K77-$AA$3)/$AA$2*2/60+$AA$3/$AA$1*2/60)+IF(K77&lt;1000,12*$AD$2,($AD$1*$AD$2))+$AA$4+$AD$3/($AA$2-$AD$4)/60)</f>
        <v>2.4713888888888889</v>
      </c>
      <c r="M77" s="2">
        <f t="shared" si="11"/>
        <v>1.0833333333333333</v>
      </c>
      <c r="N77" s="10">
        <f t="shared" si="18"/>
        <v>40812.472999668884</v>
      </c>
      <c r="O77" s="10">
        <f t="shared" si="13"/>
        <v>40812.621113094807</v>
      </c>
      <c r="P77" s="2">
        <f t="shared" si="19"/>
        <v>2.7161677350202553</v>
      </c>
      <c r="Q77" s="7">
        <v>11</v>
      </c>
      <c r="R77" s="7">
        <f t="shared" si="14"/>
        <v>1611.9067142767449</v>
      </c>
      <c r="S77" s="2">
        <f t="shared" si="15"/>
        <v>67.162779761531041</v>
      </c>
      <c r="T77" s="2">
        <f t="shared" si="21"/>
        <v>0.26128708155177094</v>
      </c>
      <c r="U77" s="2" t="str">
        <f t="shared" si="20"/>
        <v>Sun</v>
      </c>
      <c r="V77" s="2"/>
      <c r="W77" s="2"/>
      <c r="X77" s="2"/>
      <c r="Y77" s="2"/>
      <c r="Z77" s="2"/>
      <c r="AA77" s="2"/>
      <c r="AB77" s="2"/>
      <c r="AC77" s="2"/>
      <c r="AD77" s="2"/>
      <c r="AE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3">
      <c r="A78">
        <v>62</v>
      </c>
      <c r="B78" s="27">
        <v>-30.0167</v>
      </c>
      <c r="C78" s="3">
        <v>0</v>
      </c>
      <c r="D78" s="2" t="s">
        <v>64</v>
      </c>
      <c r="E78" s="27">
        <v>-17.158300000000001</v>
      </c>
      <c r="F78" s="3">
        <v>0</v>
      </c>
      <c r="G78" s="2" t="s">
        <v>58</v>
      </c>
      <c r="H78" s="8">
        <f t="shared" si="16"/>
        <v>29.892129120078785</v>
      </c>
      <c r="I78" s="8">
        <f t="shared" si="17"/>
        <v>55.37018717342594</v>
      </c>
      <c r="J78" s="6">
        <f t="shared" si="12"/>
        <v>16975.976895270007</v>
      </c>
      <c r="K78" s="38">
        <v>3920</v>
      </c>
      <c r="L78" s="2">
        <f t="shared" si="22"/>
        <v>2.6847222222222227</v>
      </c>
      <c r="M78" s="2">
        <f t="shared" si="11"/>
        <v>1.0833333333333333</v>
      </c>
      <c r="N78" s="10">
        <f t="shared" si="18"/>
        <v>40812.734340856623</v>
      </c>
      <c r="O78" s="10">
        <f t="shared" si="13"/>
        <v>40812.891343171439</v>
      </c>
      <c r="P78" s="2">
        <f t="shared" si="19"/>
        <v>2.7174662836435259</v>
      </c>
      <c r="Q78" s="7">
        <v>11</v>
      </c>
      <c r="R78" s="7">
        <f t="shared" si="14"/>
        <v>1618.3922361159439</v>
      </c>
      <c r="S78" s="2">
        <f t="shared" si="15"/>
        <v>67.433009838164324</v>
      </c>
      <c r="T78" s="2">
        <f t="shared" si="21"/>
        <v>0.27023007663328258</v>
      </c>
      <c r="U78" s="2" t="str">
        <f t="shared" si="20"/>
        <v>Sun</v>
      </c>
      <c r="V78" s="2"/>
      <c r="W78" s="2"/>
      <c r="X78" s="2"/>
      <c r="Y78" s="2"/>
      <c r="Z78" s="2"/>
      <c r="AA78" s="2"/>
      <c r="AB78" s="2"/>
      <c r="AC78" s="2"/>
      <c r="AD78" s="2"/>
      <c r="AE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s="51" customFormat="1" ht="13">
      <c r="A79" s="39">
        <v>63</v>
      </c>
      <c r="B79" s="40">
        <v>-30</v>
      </c>
      <c r="C79" s="41">
        <v>0</v>
      </c>
      <c r="D79" s="42" t="s">
        <v>64</v>
      </c>
      <c r="E79" s="40">
        <v>-17.7333</v>
      </c>
      <c r="F79" s="41">
        <v>0</v>
      </c>
      <c r="G79" s="42" t="s">
        <v>58</v>
      </c>
      <c r="H79" s="43">
        <f t="shared" si="16"/>
        <v>29.892129120078785</v>
      </c>
      <c r="I79" s="43">
        <f t="shared" si="17"/>
        <v>55.37018717342594</v>
      </c>
      <c r="J79" s="44">
        <f t="shared" si="12"/>
        <v>17031.347082443433</v>
      </c>
      <c r="K79" s="45">
        <v>4025</v>
      </c>
      <c r="L79" s="42">
        <f t="shared" si="22"/>
        <v>2.7430555555555558</v>
      </c>
      <c r="M79" s="42">
        <f t="shared" si="11"/>
        <v>1.0833333333333333</v>
      </c>
      <c r="N79" s="46">
        <f t="shared" si="18"/>
        <v>40813.004570933255</v>
      </c>
      <c r="O79" s="46">
        <f t="shared" si="13"/>
        <v>40813.164003803628</v>
      </c>
      <c r="P79" s="42">
        <f t="shared" si="19"/>
        <v>2.7174662836435259</v>
      </c>
      <c r="Q79" s="47">
        <v>11</v>
      </c>
      <c r="R79" s="47">
        <f t="shared" si="14"/>
        <v>1624.9360912884763</v>
      </c>
      <c r="S79" s="42">
        <f t="shared" si="15"/>
        <v>67.705670470353184</v>
      </c>
      <c r="T79" s="42">
        <f t="shared" si="21"/>
        <v>0.27266063218885961</v>
      </c>
      <c r="U79" s="42" t="str">
        <f t="shared" si="20"/>
        <v>Sun</v>
      </c>
      <c r="V79" s="42"/>
      <c r="W79" s="42" t="s">
        <v>73</v>
      </c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</row>
    <row r="80" spans="1:44" s="51" customFormat="1" ht="13">
      <c r="A80" s="39">
        <v>64</v>
      </c>
      <c r="B80" s="40">
        <v>-30.0167</v>
      </c>
      <c r="C80" s="41">
        <v>0</v>
      </c>
      <c r="D80" s="42" t="s">
        <v>64</v>
      </c>
      <c r="E80" s="40">
        <v>-18.308299999999999</v>
      </c>
      <c r="F80" s="41">
        <v>0</v>
      </c>
      <c r="G80" s="42" t="s">
        <v>58</v>
      </c>
      <c r="H80" s="43">
        <f t="shared" si="16"/>
        <v>29.892129120078785</v>
      </c>
      <c r="I80" s="43">
        <f t="shared" si="17"/>
        <v>55.37018717342594</v>
      </c>
      <c r="J80" s="44">
        <f t="shared" si="12"/>
        <v>17086.71726961686</v>
      </c>
      <c r="K80" s="45">
        <v>4297</v>
      </c>
      <c r="L80" s="42">
        <f t="shared" si="22"/>
        <v>2.894166666666667</v>
      </c>
      <c r="M80" s="42">
        <f t="shared" si="11"/>
        <v>1.0833333333333333</v>
      </c>
      <c r="N80" s="46">
        <f t="shared" si="18"/>
        <v>40813.277231565444</v>
      </c>
      <c r="O80" s="46">
        <f t="shared" si="13"/>
        <v>40813.442960732107</v>
      </c>
      <c r="P80" s="42">
        <f t="shared" si="19"/>
        <v>2.7174662836435259</v>
      </c>
      <c r="Q80" s="47">
        <v>11</v>
      </c>
      <c r="R80" s="47">
        <f t="shared" si="14"/>
        <v>1631.6310575721197</v>
      </c>
      <c r="S80" s="42">
        <f t="shared" si="15"/>
        <v>67.984627398838327</v>
      </c>
      <c r="T80" s="42">
        <f t="shared" si="21"/>
        <v>0.27895692848514386</v>
      </c>
      <c r="U80" s="42" t="str">
        <f t="shared" si="20"/>
        <v>Sun</v>
      </c>
      <c r="V80" s="42" t="s">
        <v>72</v>
      </c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</row>
    <row r="81" spans="1:44" ht="13">
      <c r="A81">
        <v>65</v>
      </c>
      <c r="B81" s="27">
        <v>-30</v>
      </c>
      <c r="C81" s="3">
        <v>0</v>
      </c>
      <c r="D81" s="2" t="s">
        <v>64</v>
      </c>
      <c r="E81" s="27">
        <v>-18.883299999999998</v>
      </c>
      <c r="F81" s="3">
        <v>0</v>
      </c>
      <c r="G81" s="2" t="s">
        <v>58</v>
      </c>
      <c r="H81" s="8">
        <f t="shared" si="16"/>
        <v>29.892129120078785</v>
      </c>
      <c r="I81" s="8">
        <f t="shared" si="17"/>
        <v>55.37018717342594</v>
      </c>
      <c r="J81" s="6">
        <f t="shared" si="12"/>
        <v>17142.087456790287</v>
      </c>
      <c r="K81" s="38">
        <v>3911</v>
      </c>
      <c r="L81" s="2">
        <f t="shared" si="22"/>
        <v>2.6797222222222223</v>
      </c>
      <c r="M81" s="2">
        <f t="shared" ref="M81:M140" si="23">$X$5</f>
        <v>1.0833333333333333</v>
      </c>
      <c r="N81" s="10">
        <f t="shared" si="18"/>
        <v>40813.556188493923</v>
      </c>
      <c r="O81" s="10">
        <f t="shared" si="13"/>
        <v>40813.712982475408</v>
      </c>
      <c r="P81" s="2">
        <f t="shared" si="19"/>
        <v>2.7174662836435259</v>
      </c>
      <c r="Q81" s="7">
        <v>11</v>
      </c>
      <c r="R81" s="7">
        <f t="shared" si="14"/>
        <v>1638.1115794113186</v>
      </c>
      <c r="S81" s="2">
        <f t="shared" si="15"/>
        <v>68.254649142138277</v>
      </c>
      <c r="T81" s="2">
        <f t="shared" si="21"/>
        <v>0.27002174329994943</v>
      </c>
      <c r="U81" s="2" t="str">
        <f t="shared" si="20"/>
        <v>Sun</v>
      </c>
      <c r="V81" s="2"/>
      <c r="W81" s="2"/>
      <c r="X81" s="2"/>
      <c r="Y81" s="2"/>
      <c r="Z81" s="2"/>
      <c r="AA81" s="2"/>
      <c r="AB81" s="2"/>
      <c r="AC81" s="2"/>
      <c r="AD81" s="2"/>
      <c r="AE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</row>
    <row r="82" spans="1:44" ht="13">
      <c r="A82">
        <v>66</v>
      </c>
      <c r="B82" s="27">
        <v>-30</v>
      </c>
      <c r="C82" s="3">
        <v>0</v>
      </c>
      <c r="D82" s="2" t="s">
        <v>64</v>
      </c>
      <c r="E82" s="27">
        <v>-19.458300000000001</v>
      </c>
      <c r="F82" s="3">
        <v>0</v>
      </c>
      <c r="G82" s="2" t="s">
        <v>58</v>
      </c>
      <c r="H82" s="8">
        <f t="shared" si="16"/>
        <v>29.877845085222809</v>
      </c>
      <c r="I82" s="8">
        <f t="shared" si="17"/>
        <v>55.343728379527718</v>
      </c>
      <c r="J82" s="6">
        <f t="shared" ref="J82:J144" si="24">J81+I82</f>
        <v>17197.431185169815</v>
      </c>
      <c r="K82" s="38">
        <v>4411</v>
      </c>
      <c r="L82" s="2">
        <f t="shared" si="22"/>
        <v>2.9575000000000005</v>
      </c>
      <c r="M82" s="2">
        <f t="shared" si="23"/>
        <v>1.0833333333333333</v>
      </c>
      <c r="N82" s="10">
        <f t="shared" si="18"/>
        <v>40813.826156131036</v>
      </c>
      <c r="O82" s="10">
        <f t="shared" si="13"/>
        <v>40813.994524186593</v>
      </c>
      <c r="P82" s="2">
        <f t="shared" si="19"/>
        <v>2.7161677350202553</v>
      </c>
      <c r="Q82" s="7">
        <v>11</v>
      </c>
      <c r="R82" s="7">
        <f t="shared" si="14"/>
        <v>1644.8685804796721</v>
      </c>
      <c r="S82" s="2">
        <f t="shared" si="15"/>
        <v>68.536190853319667</v>
      </c>
      <c r="T82" s="2">
        <f t="shared" si="21"/>
        <v>0.28154171118139004</v>
      </c>
      <c r="U82" s="2" t="str">
        <f t="shared" si="20"/>
        <v>Sun</v>
      </c>
      <c r="V82" s="2"/>
      <c r="W82" s="2"/>
      <c r="X82" s="2"/>
      <c r="Y82" s="2"/>
      <c r="Z82" s="2"/>
      <c r="AA82" s="2"/>
      <c r="AB82" s="2"/>
      <c r="AC82" s="2"/>
      <c r="AD82" s="2"/>
      <c r="AE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3">
      <c r="A83">
        <v>67</v>
      </c>
      <c r="B83" s="27">
        <v>-30</v>
      </c>
      <c r="C83" s="3">
        <v>0</v>
      </c>
      <c r="D83" s="2" t="s">
        <v>64</v>
      </c>
      <c r="E83" s="27">
        <v>-20.033300000000001</v>
      </c>
      <c r="F83" s="3">
        <v>0</v>
      </c>
      <c r="G83" s="2" t="s">
        <v>58</v>
      </c>
      <c r="H83" s="8">
        <f t="shared" si="16"/>
        <v>29.877845085222809</v>
      </c>
      <c r="I83" s="8">
        <f t="shared" si="17"/>
        <v>55.343728379527718</v>
      </c>
      <c r="J83" s="6">
        <f t="shared" si="24"/>
        <v>17252.774913549343</v>
      </c>
      <c r="K83" s="38">
        <v>4522</v>
      </c>
      <c r="L83" s="2">
        <f t="shared" si="22"/>
        <v>3.019166666666667</v>
      </c>
      <c r="M83" s="2">
        <f t="shared" si="23"/>
        <v>1.0833333333333333</v>
      </c>
      <c r="N83" s="10">
        <f t="shared" si="18"/>
        <v>40814.107697842221</v>
      </c>
      <c r="O83" s="10">
        <f t="shared" si="13"/>
        <v>40814.27863534222</v>
      </c>
      <c r="P83" s="2">
        <f t="shared" si="19"/>
        <v>2.7161677350202553</v>
      </c>
      <c r="Q83" s="7">
        <v>11</v>
      </c>
      <c r="R83" s="7">
        <f t="shared" si="14"/>
        <v>1651.6872482146923</v>
      </c>
      <c r="S83" s="2">
        <f t="shared" si="15"/>
        <v>68.820302008945518</v>
      </c>
      <c r="T83" s="2">
        <f t="shared" si="21"/>
        <v>0.2841111556258511</v>
      </c>
      <c r="U83" s="2" t="str">
        <f t="shared" si="20"/>
        <v>Sun</v>
      </c>
      <c r="V83" s="2"/>
      <c r="W83" s="2"/>
      <c r="X83" s="2"/>
      <c r="Y83" s="2"/>
      <c r="Z83" s="2"/>
      <c r="AA83" s="2"/>
      <c r="AB83" s="2"/>
      <c r="AC83" s="2"/>
      <c r="AD83" s="2"/>
      <c r="AE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3">
      <c r="A84">
        <v>68</v>
      </c>
      <c r="B84" s="27">
        <v>-30</v>
      </c>
      <c r="C84" s="3">
        <v>0</v>
      </c>
      <c r="D84" s="2" t="s">
        <v>64</v>
      </c>
      <c r="E84" s="27">
        <v>-20.6083</v>
      </c>
      <c r="F84" s="3">
        <v>0</v>
      </c>
      <c r="G84" s="2" t="s">
        <v>58</v>
      </c>
      <c r="H84" s="8">
        <f t="shared" si="16"/>
        <v>29.877845085222809</v>
      </c>
      <c r="I84" s="8">
        <f t="shared" si="17"/>
        <v>55.343728379527718</v>
      </c>
      <c r="J84" s="6">
        <f t="shared" si="24"/>
        <v>17308.118641928872</v>
      </c>
      <c r="K84" s="38">
        <v>4615</v>
      </c>
      <c r="L84" s="2">
        <f t="shared" si="22"/>
        <v>3.0708333333333333</v>
      </c>
      <c r="M84" s="2">
        <f t="shared" si="23"/>
        <v>1.0833333333333333</v>
      </c>
      <c r="N84" s="10">
        <f t="shared" si="18"/>
        <v>40814.391808997847</v>
      </c>
      <c r="O84" s="10">
        <f t="shared" si="13"/>
        <v>40814.564899275625</v>
      </c>
      <c r="P84" s="2">
        <f t="shared" si="19"/>
        <v>2.7161677350202553</v>
      </c>
      <c r="Q84" s="7">
        <v>11</v>
      </c>
      <c r="R84" s="7">
        <f t="shared" si="14"/>
        <v>1658.5575826163792</v>
      </c>
      <c r="S84" s="2">
        <f t="shared" si="15"/>
        <v>69.106565942349135</v>
      </c>
      <c r="T84" s="2">
        <f t="shared" si="21"/>
        <v>0.28626393340361744</v>
      </c>
      <c r="U84" s="2" t="str">
        <f t="shared" si="20"/>
        <v>Sun</v>
      </c>
      <c r="V84" s="2"/>
      <c r="W84" s="2"/>
      <c r="X84" s="2"/>
      <c r="Y84" s="2"/>
      <c r="Z84" s="2"/>
      <c r="AA84" s="2"/>
      <c r="AB84" s="2"/>
      <c r="AC84" s="2"/>
      <c r="AD84" s="2"/>
      <c r="AE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s="51" customFormat="1" ht="13">
      <c r="A85" s="39">
        <v>69</v>
      </c>
      <c r="B85" s="40">
        <v>-30</v>
      </c>
      <c r="C85" s="41">
        <v>0</v>
      </c>
      <c r="D85" s="42" t="s">
        <v>64</v>
      </c>
      <c r="E85" s="40">
        <v>-21.183299999999999</v>
      </c>
      <c r="F85" s="41">
        <v>0</v>
      </c>
      <c r="G85" s="42" t="s">
        <v>58</v>
      </c>
      <c r="H85" s="43">
        <f t="shared" si="16"/>
        <v>29.877845085222809</v>
      </c>
      <c r="I85" s="43">
        <f t="shared" si="17"/>
        <v>55.343728379527718</v>
      </c>
      <c r="J85" s="44">
        <f t="shared" si="24"/>
        <v>17363.4623703084</v>
      </c>
      <c r="K85" s="45">
        <v>4736</v>
      </c>
      <c r="L85" s="42">
        <f t="shared" si="22"/>
        <v>3.1380555555555558</v>
      </c>
      <c r="M85" s="42">
        <f t="shared" si="23"/>
        <v>1.0833333333333333</v>
      </c>
      <c r="N85" s="46">
        <f t="shared" si="18"/>
        <v>40814.678072931252</v>
      </c>
      <c r="O85" s="46">
        <f t="shared" si="13"/>
        <v>40814.853964134956</v>
      </c>
      <c r="P85" s="42">
        <f t="shared" si="19"/>
        <v>2.7161677350202553</v>
      </c>
      <c r="Q85" s="47">
        <v>11</v>
      </c>
      <c r="R85" s="47">
        <f t="shared" si="14"/>
        <v>1665.4951392402884</v>
      </c>
      <c r="S85" s="42">
        <f t="shared" si="15"/>
        <v>69.395630801678678</v>
      </c>
      <c r="T85" s="42">
        <f t="shared" si="21"/>
        <v>0.2890648593295424</v>
      </c>
      <c r="U85" s="42" t="str">
        <f t="shared" si="20"/>
        <v>Sun</v>
      </c>
      <c r="V85" s="42" t="s">
        <v>72</v>
      </c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</row>
    <row r="86" spans="1:44" ht="13">
      <c r="A86">
        <v>70</v>
      </c>
      <c r="B86" s="27">
        <v>-30</v>
      </c>
      <c r="C86" s="3">
        <v>0</v>
      </c>
      <c r="D86" s="2" t="s">
        <v>64</v>
      </c>
      <c r="E86" s="27">
        <v>-21.758299999999998</v>
      </c>
      <c r="F86" s="3">
        <v>0</v>
      </c>
      <c r="G86" s="2" t="s">
        <v>58</v>
      </c>
      <c r="H86" s="8">
        <f t="shared" si="16"/>
        <v>29.877845085222809</v>
      </c>
      <c r="I86" s="8">
        <f t="shared" si="17"/>
        <v>55.343728379527718</v>
      </c>
      <c r="J86" s="6">
        <f t="shared" si="24"/>
        <v>17418.806098687928</v>
      </c>
      <c r="K86" s="38">
        <v>4805</v>
      </c>
      <c r="L86" s="2">
        <f t="shared" si="22"/>
        <v>3.1763888888888889</v>
      </c>
      <c r="M86" s="2">
        <f t="shared" si="23"/>
        <v>1.0833333333333333</v>
      </c>
      <c r="N86" s="10">
        <f t="shared" si="18"/>
        <v>40814.967137790583</v>
      </c>
      <c r="O86" s="10">
        <f t="shared" si="13"/>
        <v>40815.144626216512</v>
      </c>
      <c r="P86" s="2">
        <f t="shared" si="19"/>
        <v>2.7161677350202553</v>
      </c>
      <c r="Q86" s="7">
        <v>11</v>
      </c>
      <c r="R86" s="7">
        <f t="shared" si="14"/>
        <v>1672.4710291975307</v>
      </c>
      <c r="S86" s="2">
        <f t="shared" si="15"/>
        <v>69.68629288323045</v>
      </c>
      <c r="T86" s="2">
        <f t="shared" si="21"/>
        <v>0.29066208155177264</v>
      </c>
      <c r="U86" s="2" t="str">
        <f t="shared" si="20"/>
        <v>Sun</v>
      </c>
      <c r="V86" s="2"/>
      <c r="W86" s="2"/>
      <c r="X86" s="2"/>
      <c r="Y86" s="2"/>
      <c r="Z86" s="2"/>
      <c r="AA86" s="2"/>
      <c r="AB86" s="2"/>
      <c r="AC86" s="2"/>
      <c r="AD86" s="2"/>
      <c r="AE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3">
      <c r="A87">
        <v>71</v>
      </c>
      <c r="B87" s="27">
        <v>-30</v>
      </c>
      <c r="C87" s="3">
        <v>0</v>
      </c>
      <c r="D87" s="2" t="s">
        <v>64</v>
      </c>
      <c r="E87" s="27">
        <v>-22.333300000000001</v>
      </c>
      <c r="F87" s="3">
        <v>0</v>
      </c>
      <c r="G87" s="2" t="s">
        <v>58</v>
      </c>
      <c r="H87" s="8">
        <f t="shared" si="16"/>
        <v>29.877845085222809</v>
      </c>
      <c r="I87" s="8">
        <f t="shared" si="17"/>
        <v>55.343728379527718</v>
      </c>
      <c r="J87" s="6">
        <f t="shared" si="24"/>
        <v>17474.149827067456</v>
      </c>
      <c r="K87" s="38">
        <v>4585</v>
      </c>
      <c r="L87" s="2">
        <f t="shared" si="22"/>
        <v>3.0541666666666667</v>
      </c>
      <c r="M87" s="2">
        <f t="shared" si="23"/>
        <v>1.0833333333333333</v>
      </c>
      <c r="N87" s="10">
        <f t="shared" si="18"/>
        <v>40815.257799872139</v>
      </c>
      <c r="O87" s="10">
        <f t="shared" si="13"/>
        <v>40815.43019570547</v>
      </c>
      <c r="P87" s="2">
        <f t="shared" si="19"/>
        <v>2.7161677350202553</v>
      </c>
      <c r="Q87" s="7">
        <v>11</v>
      </c>
      <c r="R87" s="7">
        <f t="shared" si="14"/>
        <v>1679.3246969325508</v>
      </c>
      <c r="S87" s="2">
        <f t="shared" si="15"/>
        <v>69.971862372189619</v>
      </c>
      <c r="T87" s="2">
        <f t="shared" si="21"/>
        <v>0.28556948895916889</v>
      </c>
      <c r="U87" s="2" t="str">
        <f t="shared" si="20"/>
        <v>Sun</v>
      </c>
      <c r="V87" s="2"/>
      <c r="W87" s="2"/>
      <c r="X87" s="2"/>
      <c r="Y87" s="2"/>
      <c r="Z87" s="2"/>
      <c r="AA87" s="2"/>
      <c r="AB87" s="2"/>
      <c r="AC87" s="2"/>
      <c r="AD87" s="2"/>
      <c r="AE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3">
      <c r="A88">
        <v>72</v>
      </c>
      <c r="B88" s="27">
        <v>-30</v>
      </c>
      <c r="C88" s="3">
        <v>0</v>
      </c>
      <c r="D88" s="2" t="s">
        <v>64</v>
      </c>
      <c r="E88" s="27">
        <v>-22.908300000000001</v>
      </c>
      <c r="F88" s="3">
        <v>0</v>
      </c>
      <c r="G88" s="2" t="s">
        <v>58</v>
      </c>
      <c r="H88" s="8">
        <f t="shared" si="16"/>
        <v>29.877845085222809</v>
      </c>
      <c r="I88" s="8">
        <f t="shared" si="17"/>
        <v>55.343728379527718</v>
      </c>
      <c r="J88" s="6">
        <f t="shared" si="24"/>
        <v>17529.493555446985</v>
      </c>
      <c r="K88" s="38">
        <v>4604</v>
      </c>
      <c r="L88" s="2">
        <f t="shared" si="22"/>
        <v>3.0647222222222226</v>
      </c>
      <c r="M88" s="2">
        <f t="shared" si="23"/>
        <v>1.0833333333333333</v>
      </c>
      <c r="N88" s="10">
        <f t="shared" si="18"/>
        <v>40815.543369361098</v>
      </c>
      <c r="O88" s="10">
        <f t="shared" si="13"/>
        <v>40815.716205009245</v>
      </c>
      <c r="P88" s="2">
        <f t="shared" si="19"/>
        <v>2.7161677350202553</v>
      </c>
      <c r="Q88" s="7">
        <v>11</v>
      </c>
      <c r="R88" s="7">
        <f t="shared" si="14"/>
        <v>1686.1889202231264</v>
      </c>
      <c r="S88" s="2">
        <f t="shared" si="15"/>
        <v>70.2578716759636</v>
      </c>
      <c r="T88" s="2">
        <f t="shared" si="21"/>
        <v>0.28600930377398015</v>
      </c>
      <c r="U88" s="2" t="str">
        <f t="shared" si="20"/>
        <v>Sun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s="75" customFormat="1" ht="13">
      <c r="A89" s="65">
        <v>73</v>
      </c>
      <c r="B89" s="66">
        <v>-30</v>
      </c>
      <c r="C89" s="67">
        <v>0</v>
      </c>
      <c r="D89" s="68" t="s">
        <v>64</v>
      </c>
      <c r="E89" s="66">
        <v>-23.4833</v>
      </c>
      <c r="F89" s="67">
        <v>0</v>
      </c>
      <c r="G89" s="68" t="s">
        <v>58</v>
      </c>
      <c r="H89" s="69">
        <f t="shared" si="16"/>
        <v>29.877845085222809</v>
      </c>
      <c r="I89" s="69">
        <f t="shared" si="17"/>
        <v>55.343728379527718</v>
      </c>
      <c r="J89" s="70">
        <f t="shared" si="24"/>
        <v>17584.837283826513</v>
      </c>
      <c r="K89" s="71">
        <v>4482</v>
      </c>
      <c r="L89" s="68">
        <f t="shared" si="22"/>
        <v>2.9969444444444444</v>
      </c>
      <c r="M89" s="68">
        <f t="shared" si="23"/>
        <v>1.0833333333333333</v>
      </c>
      <c r="N89" s="72">
        <f t="shared" si="18"/>
        <v>40815.829378664872</v>
      </c>
      <c r="O89" s="72">
        <f t="shared" si="13"/>
        <v>40815.999390238947</v>
      </c>
      <c r="P89" s="68">
        <f t="shared" si="19"/>
        <v>2.7161677350202553</v>
      </c>
      <c r="Q89" s="73">
        <v>11</v>
      </c>
      <c r="R89" s="73">
        <f t="shared" si="14"/>
        <v>1692.9853657359242</v>
      </c>
      <c r="S89" s="68">
        <f t="shared" si="15"/>
        <v>70.54105690566351</v>
      </c>
      <c r="T89" s="68">
        <f t="shared" si="21"/>
        <v>0.28318522969991022</v>
      </c>
      <c r="U89" s="68" t="str">
        <f t="shared" si="20"/>
        <v>Sun</v>
      </c>
      <c r="V89" s="76" t="s">
        <v>6</v>
      </c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</row>
    <row r="90" spans="1:44" s="51" customFormat="1" ht="13">
      <c r="A90" s="39">
        <v>74</v>
      </c>
      <c r="B90" s="40">
        <v>-30</v>
      </c>
      <c r="C90" s="41">
        <v>0</v>
      </c>
      <c r="D90" s="42" t="s">
        <v>64</v>
      </c>
      <c r="E90" s="40">
        <v>-24.058299999999999</v>
      </c>
      <c r="F90" s="41">
        <v>0</v>
      </c>
      <c r="G90" s="42" t="s">
        <v>58</v>
      </c>
      <c r="H90" s="43">
        <f t="shared" si="16"/>
        <v>29.877845085222809</v>
      </c>
      <c r="I90" s="43">
        <f t="shared" si="17"/>
        <v>55.343728379527718</v>
      </c>
      <c r="J90" s="44">
        <f t="shared" si="24"/>
        <v>17640.181012206041</v>
      </c>
      <c r="K90" s="45">
        <v>4900</v>
      </c>
      <c r="L90" s="42">
        <f t="shared" si="22"/>
        <v>3.229166666666667</v>
      </c>
      <c r="M90" s="42">
        <f t="shared" si="23"/>
        <v>1.0833333333333333</v>
      </c>
      <c r="N90" s="46">
        <f t="shared" si="18"/>
        <v>40816.112563894574</v>
      </c>
      <c r="O90" s="46">
        <f t="shared" si="13"/>
        <v>40816.292251394574</v>
      </c>
      <c r="P90" s="42">
        <f t="shared" si="19"/>
        <v>2.7161677350202553</v>
      </c>
      <c r="Q90" s="47">
        <v>11</v>
      </c>
      <c r="R90" s="47">
        <f t="shared" si="14"/>
        <v>1700.0140334709445</v>
      </c>
      <c r="S90" s="42">
        <f t="shared" si="15"/>
        <v>70.833918061289353</v>
      </c>
      <c r="T90" s="42">
        <f t="shared" si="21"/>
        <v>0.29286115562584314</v>
      </c>
      <c r="U90" s="42" t="str">
        <f t="shared" si="20"/>
        <v>Sun</v>
      </c>
      <c r="V90" s="42" t="s">
        <v>72</v>
      </c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</row>
    <row r="91" spans="1:44" ht="13">
      <c r="A91">
        <v>75</v>
      </c>
      <c r="B91" s="27">
        <v>-30.0167</v>
      </c>
      <c r="C91" s="3">
        <v>0</v>
      </c>
      <c r="D91" s="2" t="s">
        <v>64</v>
      </c>
      <c r="E91" s="27">
        <v>-24.633299999999998</v>
      </c>
      <c r="F91" s="3">
        <v>0</v>
      </c>
      <c r="G91" s="2" t="s">
        <v>58</v>
      </c>
      <c r="H91" s="8">
        <f t="shared" si="16"/>
        <v>29.892129120078785</v>
      </c>
      <c r="I91" s="8">
        <f t="shared" si="17"/>
        <v>55.37018717342594</v>
      </c>
      <c r="J91" s="6">
        <f t="shared" si="24"/>
        <v>17695.551199379468</v>
      </c>
      <c r="K91" s="38">
        <v>5381</v>
      </c>
      <c r="L91" s="2">
        <f t="shared" si="22"/>
        <v>3.4963888888888888</v>
      </c>
      <c r="M91" s="2">
        <f t="shared" si="23"/>
        <v>1.0833333333333333</v>
      </c>
      <c r="N91" s="10">
        <f t="shared" si="18"/>
        <v>40816.40547915639</v>
      </c>
      <c r="O91" s="10">
        <f t="shared" si="13"/>
        <v>40816.596300915648</v>
      </c>
      <c r="P91" s="2">
        <f t="shared" si="19"/>
        <v>2.7174662836435259</v>
      </c>
      <c r="Q91" s="7">
        <v>11</v>
      </c>
      <c r="R91" s="7">
        <f t="shared" si="14"/>
        <v>1707.3112219768102</v>
      </c>
      <c r="S91" s="2">
        <f t="shared" si="15"/>
        <v>71.137967582367096</v>
      </c>
      <c r="T91" s="2">
        <f t="shared" si="21"/>
        <v>0.30404952107774363</v>
      </c>
      <c r="U91" s="2" t="str">
        <f t="shared" si="20"/>
        <v>Sun</v>
      </c>
      <c r="V91" s="2"/>
      <c r="W91" s="2"/>
      <c r="X91" s="2"/>
      <c r="Y91" s="2"/>
      <c r="Z91" s="2"/>
      <c r="AA91" s="2"/>
      <c r="AB91" s="2"/>
      <c r="AC91" s="2"/>
      <c r="AD91" s="2"/>
      <c r="AE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s="51" customFormat="1" ht="13">
      <c r="A92" s="39">
        <v>76</v>
      </c>
      <c r="B92" s="40">
        <v>-30.0167</v>
      </c>
      <c r="C92" s="41">
        <v>0</v>
      </c>
      <c r="D92" s="42" t="s">
        <v>64</v>
      </c>
      <c r="E92" s="40">
        <v>-25.208300000000001</v>
      </c>
      <c r="F92" s="41">
        <v>0</v>
      </c>
      <c r="G92" s="42" t="s">
        <v>58</v>
      </c>
      <c r="H92" s="43">
        <f t="shared" si="16"/>
        <v>29.872815932573427</v>
      </c>
      <c r="I92" s="43">
        <f t="shared" si="17"/>
        <v>55.334412712436844</v>
      </c>
      <c r="J92" s="44">
        <f t="shared" si="24"/>
        <v>17750.885612091904</v>
      </c>
      <c r="K92" s="45">
        <v>5109</v>
      </c>
      <c r="L92" s="42">
        <f t="shared" si="22"/>
        <v>3.345277777777778</v>
      </c>
      <c r="M92" s="42">
        <f t="shared" si="23"/>
        <v>1.0833333333333333</v>
      </c>
      <c r="N92" s="46">
        <f t="shared" si="18"/>
        <v>40816.70945552145</v>
      </c>
      <c r="O92" s="46">
        <f t="shared" si="13"/>
        <v>40816.893980984416</v>
      </c>
      <c r="P92" s="42">
        <f t="shared" si="19"/>
        <v>2.7157105393248568</v>
      </c>
      <c r="Q92" s="47">
        <v>11</v>
      </c>
      <c r="R92" s="47">
        <f t="shared" si="14"/>
        <v>1714.455543627246</v>
      </c>
      <c r="S92" s="42">
        <f t="shared" si="15"/>
        <v>71.435647651135255</v>
      </c>
      <c r="T92" s="42">
        <f t="shared" si="21"/>
        <v>0.29768006876815889</v>
      </c>
      <c r="U92" s="42" t="str">
        <f t="shared" si="20"/>
        <v>Sun</v>
      </c>
      <c r="V92" s="42"/>
      <c r="W92" s="42" t="s">
        <v>73</v>
      </c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</row>
    <row r="93" spans="1:44" ht="13">
      <c r="A93">
        <v>77</v>
      </c>
      <c r="B93" s="27">
        <v>-30</v>
      </c>
      <c r="C93" s="3">
        <v>0</v>
      </c>
      <c r="D93" s="2" t="s">
        <v>64</v>
      </c>
      <c r="E93" s="27">
        <v>-25.783300000000001</v>
      </c>
      <c r="F93" s="3">
        <v>0</v>
      </c>
      <c r="G93" s="2" t="s">
        <v>58</v>
      </c>
      <c r="H93" s="8">
        <f t="shared" si="16"/>
        <v>29.892129120078785</v>
      </c>
      <c r="I93" s="8">
        <f t="shared" si="17"/>
        <v>55.37018717342594</v>
      </c>
      <c r="J93" s="6">
        <f t="shared" si="24"/>
        <v>17806.255799265331</v>
      </c>
      <c r="K93" s="38">
        <v>5094</v>
      </c>
      <c r="L93" s="2">
        <f t="shared" si="22"/>
        <v>3.3369444444444447</v>
      </c>
      <c r="M93" s="2">
        <f t="shared" si="23"/>
        <v>1.0833333333333333</v>
      </c>
      <c r="N93" s="10">
        <f t="shared" si="18"/>
        <v>40817.007208746232</v>
      </c>
      <c r="O93" s="10">
        <f t="shared" si="13"/>
        <v>40817.191386986975</v>
      </c>
      <c r="P93" s="2">
        <f t="shared" si="19"/>
        <v>2.7174662836435259</v>
      </c>
      <c r="Q93" s="7">
        <v>11</v>
      </c>
      <c r="R93" s="7">
        <f t="shared" si="14"/>
        <v>1721.5932876886673</v>
      </c>
      <c r="S93" s="2">
        <f t="shared" si="15"/>
        <v>71.733053653694469</v>
      </c>
      <c r="T93" s="2">
        <f t="shared" si="21"/>
        <v>0.29740600255921379</v>
      </c>
      <c r="U93" s="2" t="str">
        <f t="shared" si="20"/>
        <v>Sun</v>
      </c>
      <c r="V93" s="2"/>
      <c r="W93" s="2"/>
      <c r="X93" s="2"/>
      <c r="Y93" s="2"/>
      <c r="Z93" s="2"/>
      <c r="AA93" s="2"/>
      <c r="AB93" s="2"/>
      <c r="AC93" s="2"/>
      <c r="AD93" s="2"/>
      <c r="AE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3">
      <c r="A94">
        <v>78</v>
      </c>
      <c r="B94" s="27">
        <v>-30</v>
      </c>
      <c r="C94" s="3">
        <v>0</v>
      </c>
      <c r="D94" s="2" t="s">
        <v>64</v>
      </c>
      <c r="E94" s="27">
        <v>-26.3583</v>
      </c>
      <c r="F94" s="3">
        <v>0</v>
      </c>
      <c r="G94" s="2" t="s">
        <v>58</v>
      </c>
      <c r="H94" s="8">
        <f t="shared" si="16"/>
        <v>29.877845085222809</v>
      </c>
      <c r="I94" s="8">
        <f t="shared" si="17"/>
        <v>55.343728379527718</v>
      </c>
      <c r="J94" s="6">
        <f t="shared" si="24"/>
        <v>17861.599527644859</v>
      </c>
      <c r="K94" s="38">
        <v>4810</v>
      </c>
      <c r="L94" s="2">
        <f t="shared" si="22"/>
        <v>3.1791666666666667</v>
      </c>
      <c r="M94" s="2">
        <f t="shared" si="23"/>
        <v>1.0833333333333333</v>
      </c>
      <c r="N94" s="10">
        <f t="shared" si="18"/>
        <v>40817.304560642602</v>
      </c>
      <c r="O94" s="10">
        <f t="shared" si="13"/>
        <v>40817.482164809269</v>
      </c>
      <c r="P94" s="2">
        <f t="shared" si="19"/>
        <v>2.7161677350202553</v>
      </c>
      <c r="Q94" s="7">
        <v>11</v>
      </c>
      <c r="R94" s="7">
        <f t="shared" si="14"/>
        <v>1728.5719554236873</v>
      </c>
      <c r="S94" s="2">
        <f t="shared" si="15"/>
        <v>72.023831475986967</v>
      </c>
      <c r="T94" s="2">
        <f t="shared" si="21"/>
        <v>0.29077782229249749</v>
      </c>
      <c r="U94" s="2" t="str">
        <f t="shared" si="20"/>
        <v>Sun</v>
      </c>
      <c r="V94" s="2"/>
      <c r="W94" s="2"/>
      <c r="X94" s="2"/>
      <c r="Y94" s="2"/>
      <c r="AB94" s="2"/>
      <c r="AC94" s="2"/>
      <c r="AD94" s="2"/>
      <c r="AE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s="51" customFormat="1" ht="13">
      <c r="A95" s="39">
        <v>79</v>
      </c>
      <c r="B95" s="40">
        <v>-30</v>
      </c>
      <c r="C95" s="41">
        <v>0</v>
      </c>
      <c r="D95" s="42" t="s">
        <v>64</v>
      </c>
      <c r="E95" s="40">
        <v>-26.933299999999999</v>
      </c>
      <c r="F95" s="41">
        <v>0</v>
      </c>
      <c r="G95" s="42" t="s">
        <v>58</v>
      </c>
      <c r="H95" s="43">
        <f t="shared" si="16"/>
        <v>29.877845085222809</v>
      </c>
      <c r="I95" s="43">
        <f t="shared" si="17"/>
        <v>55.343728379527718</v>
      </c>
      <c r="J95" s="44">
        <f t="shared" si="24"/>
        <v>17916.943256024388</v>
      </c>
      <c r="K95" s="45">
        <v>4743</v>
      </c>
      <c r="L95" s="42">
        <f t="shared" si="22"/>
        <v>3.1419444444444449</v>
      </c>
      <c r="M95" s="42">
        <f t="shared" si="23"/>
        <v>1.0833333333333333</v>
      </c>
      <c r="N95" s="46">
        <f t="shared" si="18"/>
        <v>40817.595338464896</v>
      </c>
      <c r="O95" s="46">
        <f t="shared" si="13"/>
        <v>40817.771391705639</v>
      </c>
      <c r="P95" s="42">
        <f t="shared" si="19"/>
        <v>2.7161677350202553</v>
      </c>
      <c r="Q95" s="47">
        <v>11</v>
      </c>
      <c r="R95" s="47">
        <f t="shared" si="14"/>
        <v>1735.5134009364851</v>
      </c>
      <c r="S95" s="42">
        <f t="shared" si="15"/>
        <v>72.313058372353552</v>
      </c>
      <c r="T95" s="42">
        <f t="shared" si="21"/>
        <v>0.28922689636658561</v>
      </c>
      <c r="U95" s="42" t="str">
        <f t="shared" si="20"/>
        <v>Sun</v>
      </c>
      <c r="V95" s="42" t="s">
        <v>72</v>
      </c>
      <c r="Y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</row>
    <row r="96" spans="1:44" ht="13">
      <c r="A96">
        <v>80</v>
      </c>
      <c r="B96" s="27">
        <v>-30</v>
      </c>
      <c r="C96" s="3">
        <v>0</v>
      </c>
      <c r="D96" s="2" t="s">
        <v>64</v>
      </c>
      <c r="E96" s="27">
        <v>-27.508299999999998</v>
      </c>
      <c r="F96" s="3">
        <v>0</v>
      </c>
      <c r="G96" s="2" t="s">
        <v>58</v>
      </c>
      <c r="H96" s="8">
        <f t="shared" si="16"/>
        <v>29.877845085222809</v>
      </c>
      <c r="I96" s="8">
        <f t="shared" si="17"/>
        <v>55.343728379527718</v>
      </c>
      <c r="J96" s="6">
        <f t="shared" si="24"/>
        <v>17972.286984403916</v>
      </c>
      <c r="K96" s="38">
        <v>5007</v>
      </c>
      <c r="L96" s="2">
        <f t="shared" si="22"/>
        <v>3.2886111111111109</v>
      </c>
      <c r="M96" s="2">
        <f t="shared" si="23"/>
        <v>1.0833333333333333</v>
      </c>
      <c r="N96" s="10">
        <f t="shared" si="18"/>
        <v>40817.884565361266</v>
      </c>
      <c r="O96" s="10">
        <f t="shared" si="13"/>
        <v>40818.066729713115</v>
      </c>
      <c r="P96" s="2">
        <f t="shared" si="19"/>
        <v>2.7161677350202553</v>
      </c>
      <c r="Q96" s="7">
        <v>11</v>
      </c>
      <c r="R96" s="7">
        <f t="shared" si="14"/>
        <v>1742.6015131159497</v>
      </c>
      <c r="S96" s="2">
        <f t="shared" si="15"/>
        <v>72.608396379831234</v>
      </c>
      <c r="T96" s="2">
        <f t="shared" si="21"/>
        <v>0.29533800747768169</v>
      </c>
      <c r="U96" s="2" t="str">
        <f t="shared" si="20"/>
        <v>Sun</v>
      </c>
      <c r="V96" s="2"/>
      <c r="AC96" s="2"/>
      <c r="AD96" s="2"/>
      <c r="AE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3">
      <c r="A97">
        <v>81</v>
      </c>
      <c r="B97" s="27">
        <v>-30</v>
      </c>
      <c r="C97" s="3">
        <v>0</v>
      </c>
      <c r="D97" s="2" t="s">
        <v>64</v>
      </c>
      <c r="E97" s="27">
        <v>-28.083300000000001</v>
      </c>
      <c r="F97" s="3">
        <v>0</v>
      </c>
      <c r="G97" s="2" t="s">
        <v>58</v>
      </c>
      <c r="H97" s="8">
        <f t="shared" si="16"/>
        <v>29.877845085222809</v>
      </c>
      <c r="I97" s="8">
        <f t="shared" si="17"/>
        <v>55.343728379527718</v>
      </c>
      <c r="J97" s="6">
        <f t="shared" si="24"/>
        <v>18027.630712783444</v>
      </c>
      <c r="K97" s="38">
        <v>4507</v>
      </c>
      <c r="L97" s="2">
        <f t="shared" si="22"/>
        <v>3.0108333333333337</v>
      </c>
      <c r="M97" s="2">
        <f t="shared" si="23"/>
        <v>1.0833333333333333</v>
      </c>
      <c r="N97" s="10">
        <f t="shared" si="18"/>
        <v>40818.179903368742</v>
      </c>
      <c r="O97" s="10">
        <f t="shared" si="13"/>
        <v>40818.350493646518</v>
      </c>
      <c r="P97" s="2">
        <f t="shared" si="19"/>
        <v>2.7161677350202553</v>
      </c>
      <c r="Q97" s="7">
        <v>11</v>
      </c>
      <c r="R97" s="7">
        <f t="shared" si="14"/>
        <v>1749.4118475176365</v>
      </c>
      <c r="S97" s="2">
        <f t="shared" si="15"/>
        <v>72.892160313234854</v>
      </c>
      <c r="T97" s="2">
        <f t="shared" si="21"/>
        <v>0.28376393340361972</v>
      </c>
      <c r="U97" s="2" t="str">
        <f t="shared" si="20"/>
        <v>Sun</v>
      </c>
      <c r="V97" s="2"/>
      <c r="AC97" s="2"/>
      <c r="AD97" s="2"/>
      <c r="AE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3">
      <c r="A98">
        <v>82</v>
      </c>
      <c r="B98" s="27">
        <v>-30</v>
      </c>
      <c r="C98" s="3">
        <v>0</v>
      </c>
      <c r="D98" s="2" t="s">
        <v>64</v>
      </c>
      <c r="E98" s="27">
        <v>-28.4</v>
      </c>
      <c r="F98" s="3">
        <v>0</v>
      </c>
      <c r="G98" s="2" t="s">
        <v>58</v>
      </c>
      <c r="H98" s="8">
        <f t="shared" si="16"/>
        <v>16.456209485342864</v>
      </c>
      <c r="I98" s="8">
        <f t="shared" si="17"/>
        <v>30.482385370016765</v>
      </c>
      <c r="J98" s="6">
        <f t="shared" si="24"/>
        <v>18058.113098153462</v>
      </c>
      <c r="K98" s="38">
        <v>3745</v>
      </c>
      <c r="L98" s="2">
        <f t="shared" si="22"/>
        <v>2.5875000000000004</v>
      </c>
      <c r="M98" s="2">
        <f t="shared" si="23"/>
        <v>1.0833333333333333</v>
      </c>
      <c r="N98" s="10">
        <f t="shared" si="18"/>
        <v>40818.412827773354</v>
      </c>
      <c r="O98" s="10">
        <f t="shared" si="13"/>
        <v>40818.565779162243</v>
      </c>
      <c r="P98" s="2">
        <f t="shared" si="19"/>
        <v>1.4960190441220786</v>
      </c>
      <c r="Q98" s="7">
        <v>11</v>
      </c>
      <c r="R98" s="7">
        <f t="shared" si="14"/>
        <v>1754.5786998950919</v>
      </c>
      <c r="S98" s="2">
        <f t="shared" si="15"/>
        <v>73.107445828962156</v>
      </c>
      <c r="T98" s="2">
        <f t="shared" si="21"/>
        <v>0.21528551572730237</v>
      </c>
      <c r="U98" s="2" t="str">
        <f t="shared" si="20"/>
        <v>Sat</v>
      </c>
      <c r="AC98" s="2"/>
      <c r="AD98" s="2"/>
    </row>
    <row r="99" spans="1:44" ht="13">
      <c r="A99">
        <v>83</v>
      </c>
      <c r="B99" s="27">
        <v>-29.9833</v>
      </c>
      <c r="C99" s="3">
        <v>0</v>
      </c>
      <c r="D99" s="2" t="s">
        <v>64</v>
      </c>
      <c r="E99" s="27">
        <v>-29</v>
      </c>
      <c r="F99" s="3">
        <v>0</v>
      </c>
      <c r="G99" s="2" t="s">
        <v>58</v>
      </c>
      <c r="H99" s="8">
        <f t="shared" si="16"/>
        <v>31.195597846025322</v>
      </c>
      <c r="I99" s="8">
        <f t="shared" si="17"/>
        <v>57.784645743454242</v>
      </c>
      <c r="J99" s="6">
        <f t="shared" si="24"/>
        <v>18115.897743896916</v>
      </c>
      <c r="K99" s="38">
        <v>3160</v>
      </c>
      <c r="L99" s="2">
        <f t="shared" si="22"/>
        <v>2.2625000000000002</v>
      </c>
      <c r="M99" s="2">
        <f t="shared" si="23"/>
        <v>1.0833333333333333</v>
      </c>
      <c r="N99" s="10">
        <f t="shared" si="18"/>
        <v>40818.683944305601</v>
      </c>
      <c r="O99" s="10">
        <f t="shared" si="13"/>
        <v>40818.823354027823</v>
      </c>
      <c r="P99" s="2">
        <f t="shared" si="19"/>
        <v>2.8359634405477565</v>
      </c>
      <c r="Q99" s="7">
        <v>11</v>
      </c>
      <c r="R99" s="7">
        <f t="shared" si="14"/>
        <v>1760.760496668973</v>
      </c>
      <c r="S99" s="2">
        <f t="shared" si="15"/>
        <v>73.365020694540547</v>
      </c>
      <c r="T99" s="2">
        <f t="shared" si="21"/>
        <v>0.25757486557839115</v>
      </c>
      <c r="U99" s="2" t="str">
        <f t="shared" si="20"/>
        <v>Sun</v>
      </c>
      <c r="AC99" s="2"/>
      <c r="AD99" s="2"/>
    </row>
    <row r="100" spans="1:44" ht="13">
      <c r="A100">
        <v>84</v>
      </c>
      <c r="B100" s="27">
        <v>-30</v>
      </c>
      <c r="C100" s="3">
        <v>0</v>
      </c>
      <c r="D100" s="2" t="s">
        <v>64</v>
      </c>
      <c r="E100" s="27">
        <v>-29.5</v>
      </c>
      <c r="F100" s="3">
        <v>0</v>
      </c>
      <c r="G100" s="2" t="s">
        <v>58</v>
      </c>
      <c r="H100" s="8">
        <f t="shared" si="16"/>
        <v>26.00224035545229</v>
      </c>
      <c r="I100" s="8">
        <f t="shared" si="17"/>
        <v>48.16481655174946</v>
      </c>
      <c r="J100" s="6">
        <f t="shared" si="24"/>
        <v>18164.062560448667</v>
      </c>
      <c r="K100" s="38">
        <v>2258</v>
      </c>
      <c r="L100" s="2">
        <f t="shared" si="22"/>
        <v>1.7613888888888889</v>
      </c>
      <c r="M100" s="2">
        <f t="shared" si="23"/>
        <v>1.0833333333333333</v>
      </c>
      <c r="N100" s="10">
        <f t="shared" si="18"/>
        <v>40818.921847362501</v>
      </c>
      <c r="O100" s="10">
        <f t="shared" si="13"/>
        <v>40819.040377455094</v>
      </c>
      <c r="P100" s="2">
        <f t="shared" si="19"/>
        <v>2.3638400323138447</v>
      </c>
      <c r="Q100" s="7">
        <v>11</v>
      </c>
      <c r="R100" s="7">
        <f t="shared" si="14"/>
        <v>1765.969058923509</v>
      </c>
      <c r="S100" s="2">
        <f t="shared" si="15"/>
        <v>73.582044121812871</v>
      </c>
      <c r="T100" s="2">
        <f t="shared" si="21"/>
        <v>0.21702342727232349</v>
      </c>
      <c r="U100" s="2" t="str">
        <f t="shared" si="20"/>
        <v>Sun</v>
      </c>
    </row>
    <row r="101" spans="1:44" ht="13">
      <c r="A101">
        <v>85</v>
      </c>
      <c r="B101" s="27">
        <v>-30</v>
      </c>
      <c r="C101" s="3">
        <v>0</v>
      </c>
      <c r="D101" s="2" t="s">
        <v>64</v>
      </c>
      <c r="E101" s="27">
        <v>-29.816700000000001</v>
      </c>
      <c r="F101" s="3">
        <v>0</v>
      </c>
      <c r="G101" s="2" t="s">
        <v>58</v>
      </c>
      <c r="H101" s="8">
        <f t="shared" si="16"/>
        <v>16.456209485342864</v>
      </c>
      <c r="I101" s="8">
        <f t="shared" si="17"/>
        <v>30.482385370016765</v>
      </c>
      <c r="J101" s="6">
        <f t="shared" si="24"/>
        <v>18194.544945818685</v>
      </c>
      <c r="K101" s="38">
        <v>3257</v>
      </c>
      <c r="L101" s="2">
        <f t="shared" si="22"/>
        <v>2.3163888888888891</v>
      </c>
      <c r="M101" s="2">
        <f t="shared" si="23"/>
        <v>1.0833333333333333</v>
      </c>
      <c r="N101" s="10">
        <f t="shared" si="18"/>
        <v>40819.102711581931</v>
      </c>
      <c r="O101" s="10">
        <f t="shared" si="13"/>
        <v>40819.244366674524</v>
      </c>
      <c r="P101" s="2">
        <f t="shared" si="19"/>
        <v>1.4960190441220786</v>
      </c>
      <c r="Q101" s="7">
        <v>11</v>
      </c>
      <c r="R101" s="7">
        <f t="shared" si="14"/>
        <v>1770.8648001898532</v>
      </c>
      <c r="S101" s="2">
        <f t="shared" si="15"/>
        <v>73.786033341243879</v>
      </c>
      <c r="T101" s="2">
        <f t="shared" si="21"/>
        <v>0.20398921943100845</v>
      </c>
      <c r="U101" s="2" t="str">
        <f t="shared" si="20"/>
        <v>Sat</v>
      </c>
    </row>
    <row r="102" spans="1:44" s="51" customFormat="1" ht="13">
      <c r="A102" s="39">
        <v>86</v>
      </c>
      <c r="B102" s="40">
        <v>-30</v>
      </c>
      <c r="C102" s="41">
        <v>0</v>
      </c>
      <c r="D102" s="42" t="s">
        <v>64</v>
      </c>
      <c r="E102" s="40">
        <v>-30.166699999999999</v>
      </c>
      <c r="F102" s="41">
        <v>0</v>
      </c>
      <c r="G102" s="42" t="s">
        <v>58</v>
      </c>
      <c r="H102" s="43">
        <f t="shared" si="16"/>
        <v>18.186526410208497</v>
      </c>
      <c r="I102" s="43">
        <f t="shared" si="17"/>
        <v>33.68750908717621</v>
      </c>
      <c r="J102" s="44">
        <f t="shared" si="24"/>
        <v>18228.232454905861</v>
      </c>
      <c r="K102" s="45">
        <v>3784</v>
      </c>
      <c r="L102" s="42">
        <f t="shared" si="22"/>
        <v>2.6091666666666669</v>
      </c>
      <c r="M102" s="42">
        <f t="shared" si="23"/>
        <v>1.0833333333333333</v>
      </c>
      <c r="N102" s="46">
        <f t="shared" si="18"/>
        <v>40819.313255032139</v>
      </c>
      <c r="O102" s="46">
        <f t="shared" si="13"/>
        <v>40819.467109198806</v>
      </c>
      <c r="P102" s="42">
        <f t="shared" si="19"/>
        <v>1.653320582746227</v>
      </c>
      <c r="Q102" s="47">
        <v>11</v>
      </c>
      <c r="R102" s="47">
        <f t="shared" si="14"/>
        <v>1776.2106207725992</v>
      </c>
      <c r="S102" s="42">
        <f t="shared" si="15"/>
        <v>74.008775865524967</v>
      </c>
      <c r="T102" s="42">
        <f t="shared" si="21"/>
        <v>0.22274252428108809</v>
      </c>
      <c r="U102" s="42" t="str">
        <f t="shared" si="20"/>
        <v>Sat</v>
      </c>
      <c r="W102" s="51" t="s">
        <v>73</v>
      </c>
      <c r="AF102" s="42"/>
      <c r="AG102" s="42"/>
    </row>
    <row r="103" spans="1:44" ht="13">
      <c r="A103">
        <v>87</v>
      </c>
      <c r="B103" s="27">
        <v>-30</v>
      </c>
      <c r="C103" s="3">
        <v>0</v>
      </c>
      <c r="D103" s="2" t="s">
        <v>64</v>
      </c>
      <c r="E103" s="27">
        <v>-30.741700000000002</v>
      </c>
      <c r="F103" s="3">
        <v>0</v>
      </c>
      <c r="G103" s="2" t="s">
        <v>58</v>
      </c>
      <c r="H103" s="8">
        <f t="shared" si="16"/>
        <v>29.877845085222809</v>
      </c>
      <c r="I103" s="8">
        <f t="shared" si="17"/>
        <v>55.343728379527718</v>
      </c>
      <c r="J103" s="6">
        <f t="shared" si="24"/>
        <v>18283.57618328539</v>
      </c>
      <c r="K103" s="38">
        <v>4013</v>
      </c>
      <c r="L103" s="2">
        <f t="shared" si="22"/>
        <v>2.736388888888889</v>
      </c>
      <c r="M103" s="2">
        <f t="shared" si="23"/>
        <v>1.0833333333333333</v>
      </c>
      <c r="N103" s="10">
        <f t="shared" si="18"/>
        <v>40819.580282854433</v>
      </c>
      <c r="O103" s="10">
        <f t="shared" si="13"/>
        <v>40819.739437947028</v>
      </c>
      <c r="P103" s="2">
        <f t="shared" si="19"/>
        <v>2.7161677350202553</v>
      </c>
      <c r="Q103" s="7">
        <v>11</v>
      </c>
      <c r="R103" s="7">
        <f t="shared" si="14"/>
        <v>1782.7465107298417</v>
      </c>
      <c r="S103" s="2">
        <f t="shared" si="15"/>
        <v>74.281104613743409</v>
      </c>
      <c r="T103" s="2">
        <f t="shared" si="21"/>
        <v>0.27232874821844177</v>
      </c>
      <c r="U103" s="2" t="str">
        <f t="shared" si="20"/>
        <v>Sun</v>
      </c>
    </row>
    <row r="104" spans="1:44" ht="13">
      <c r="A104">
        <v>88</v>
      </c>
      <c r="B104" s="27">
        <v>-30</v>
      </c>
      <c r="C104" s="3">
        <v>0</v>
      </c>
      <c r="D104" s="2" t="s">
        <v>64</v>
      </c>
      <c r="E104" s="27">
        <v>-31.316700000000001</v>
      </c>
      <c r="F104" s="3">
        <v>0</v>
      </c>
      <c r="G104" s="2" t="s">
        <v>58</v>
      </c>
      <c r="H104" s="8">
        <f t="shared" si="16"/>
        <v>29.877845085222809</v>
      </c>
      <c r="I104" s="8">
        <f t="shared" si="17"/>
        <v>55.343728379527718</v>
      </c>
      <c r="J104" s="6">
        <f t="shared" si="24"/>
        <v>18338.919911664918</v>
      </c>
      <c r="K104" s="38">
        <v>4075</v>
      </c>
      <c r="L104" s="2">
        <f t="shared" si="22"/>
        <v>2.7708333333333335</v>
      </c>
      <c r="M104" s="2">
        <f t="shared" si="23"/>
        <v>1.0833333333333333</v>
      </c>
      <c r="N104" s="10">
        <f t="shared" si="18"/>
        <v>40819.852611602655</v>
      </c>
      <c r="O104" s="10">
        <f t="shared" si="13"/>
        <v>40820.013201880436</v>
      </c>
      <c r="P104" s="2">
        <f t="shared" si="19"/>
        <v>2.7161677350202553</v>
      </c>
      <c r="Q104" s="7">
        <v>11</v>
      </c>
      <c r="R104" s="7">
        <f t="shared" si="14"/>
        <v>1789.3168451315285</v>
      </c>
      <c r="S104" s="2">
        <f t="shared" si="15"/>
        <v>74.554868547147024</v>
      </c>
      <c r="T104" s="2">
        <f t="shared" si="21"/>
        <v>0.2737639334036146</v>
      </c>
      <c r="U104" s="2" t="str">
        <f t="shared" si="20"/>
        <v>Sun</v>
      </c>
    </row>
    <row r="105" spans="1:44" ht="13">
      <c r="A105">
        <v>89</v>
      </c>
      <c r="B105" s="27">
        <v>-30</v>
      </c>
      <c r="C105" s="3">
        <v>0</v>
      </c>
      <c r="D105" s="2" t="s">
        <v>64</v>
      </c>
      <c r="E105" s="27">
        <v>-31.8917</v>
      </c>
      <c r="F105" s="3">
        <v>0</v>
      </c>
      <c r="G105" s="2" t="s">
        <v>58</v>
      </c>
      <c r="H105" s="8">
        <f t="shared" si="16"/>
        <v>29.877845085222809</v>
      </c>
      <c r="I105" s="8">
        <f t="shared" si="17"/>
        <v>55.343728379527718</v>
      </c>
      <c r="J105" s="6">
        <f t="shared" si="24"/>
        <v>18394.263640044446</v>
      </c>
      <c r="K105" s="38">
        <v>3954</v>
      </c>
      <c r="L105" s="2">
        <f t="shared" si="22"/>
        <v>2.7036111111111114</v>
      </c>
      <c r="M105" s="2">
        <f t="shared" si="23"/>
        <v>1.0833333333333333</v>
      </c>
      <c r="N105" s="10">
        <f t="shared" si="18"/>
        <v>40820.126375536063</v>
      </c>
      <c r="O105" s="10">
        <f t="shared" si="13"/>
        <v>40820.284164887918</v>
      </c>
      <c r="P105" s="2">
        <f t="shared" si="19"/>
        <v>2.7161677350202553</v>
      </c>
      <c r="Q105" s="7">
        <v>11</v>
      </c>
      <c r="R105" s="7">
        <f t="shared" si="14"/>
        <v>1795.819957310993</v>
      </c>
      <c r="S105" s="2">
        <f t="shared" si="15"/>
        <v>74.825831554624713</v>
      </c>
      <c r="T105" s="2">
        <f t="shared" si="21"/>
        <v>0.27096300747768964</v>
      </c>
      <c r="U105" s="2" t="str">
        <f t="shared" si="20"/>
        <v>Sun</v>
      </c>
    </row>
    <row r="106" spans="1:44" ht="13">
      <c r="A106">
        <v>90</v>
      </c>
      <c r="B106" s="27">
        <v>-29.9833</v>
      </c>
      <c r="C106" s="3">
        <v>0</v>
      </c>
      <c r="D106" s="2" t="s">
        <v>64</v>
      </c>
      <c r="E106" s="27">
        <v>-32.466700000000003</v>
      </c>
      <c r="F106" s="3">
        <v>0</v>
      </c>
      <c r="G106" s="4" t="s">
        <v>58</v>
      </c>
      <c r="H106" s="8">
        <f t="shared" si="16"/>
        <v>29.897154178737523</v>
      </c>
      <c r="I106" s="8">
        <f t="shared" si="17"/>
        <v>55.379495257081473</v>
      </c>
      <c r="J106" s="6">
        <f t="shared" si="24"/>
        <v>18449.643135301529</v>
      </c>
      <c r="K106" s="38">
        <v>3736</v>
      </c>
      <c r="L106" s="2">
        <f t="shared" si="22"/>
        <v>2.5825</v>
      </c>
      <c r="M106" s="2">
        <f t="shared" si="23"/>
        <v>1.0833333333333333</v>
      </c>
      <c r="N106" s="10">
        <f t="shared" si="18"/>
        <v>40820.397411684047</v>
      </c>
      <c r="O106" s="10">
        <f t="shared" si="13"/>
        <v>40820.550154739605</v>
      </c>
      <c r="P106" s="2">
        <f t="shared" si="19"/>
        <v>2.7179231071579566</v>
      </c>
      <c r="Q106" s="7">
        <v>11</v>
      </c>
      <c r="R106" s="7">
        <f t="shared" si="14"/>
        <v>1802.2037137514842</v>
      </c>
      <c r="S106" s="2">
        <f t="shared" si="15"/>
        <v>75.091821406311837</v>
      </c>
      <c r="T106" s="2">
        <f t="shared" si="21"/>
        <v>0.26598985168712375</v>
      </c>
      <c r="U106" s="2" t="str">
        <f t="shared" si="20"/>
        <v>Sun</v>
      </c>
    </row>
    <row r="107" spans="1:44" ht="13">
      <c r="A107">
        <v>91</v>
      </c>
      <c r="B107" s="27">
        <v>-30</v>
      </c>
      <c r="C107" s="3">
        <v>0</v>
      </c>
      <c r="D107" s="2" t="s">
        <v>64</v>
      </c>
      <c r="E107" s="27">
        <v>-33.041699999999999</v>
      </c>
      <c r="F107" s="3">
        <v>0</v>
      </c>
      <c r="G107" s="4" t="s">
        <v>58</v>
      </c>
      <c r="H107" s="8">
        <f t="shared" si="16"/>
        <v>29.897154178737523</v>
      </c>
      <c r="I107" s="8">
        <f t="shared" si="17"/>
        <v>55.379495257081473</v>
      </c>
      <c r="J107" s="6">
        <f t="shared" si="24"/>
        <v>18505.022630558611</v>
      </c>
      <c r="K107" s="38">
        <v>3485</v>
      </c>
      <c r="L107" s="2">
        <f t="shared" si="22"/>
        <v>2.4430555555555555</v>
      </c>
      <c r="M107" s="2">
        <f t="shared" si="23"/>
        <v>1.0833333333333333</v>
      </c>
      <c r="N107" s="10">
        <f t="shared" si="18"/>
        <v>40820.663401535734</v>
      </c>
      <c r="O107" s="10">
        <f t="shared" si="13"/>
        <v>40820.810334406102</v>
      </c>
      <c r="P107" s="2">
        <f t="shared" si="19"/>
        <v>2.7179231071579566</v>
      </c>
      <c r="Q107" s="7">
        <v>11</v>
      </c>
      <c r="R107" s="7">
        <f t="shared" si="14"/>
        <v>1808.4480257475309</v>
      </c>
      <c r="S107" s="2">
        <f t="shared" si="15"/>
        <v>75.352001072813792</v>
      </c>
      <c r="T107" s="2">
        <f t="shared" si="21"/>
        <v>0.2601796665019549</v>
      </c>
      <c r="U107" s="2" t="str">
        <f t="shared" si="20"/>
        <v>Sun</v>
      </c>
    </row>
    <row r="108" spans="1:44" ht="13">
      <c r="A108">
        <v>92</v>
      </c>
      <c r="B108" s="27">
        <v>-30</v>
      </c>
      <c r="C108" s="3">
        <v>0</v>
      </c>
      <c r="D108" s="2" t="s">
        <v>64</v>
      </c>
      <c r="E108" s="27">
        <v>-33.616700000000002</v>
      </c>
      <c r="F108" s="3">
        <v>0</v>
      </c>
      <c r="G108" s="4" t="s">
        <v>58</v>
      </c>
      <c r="H108" s="8">
        <f t="shared" si="16"/>
        <v>29.877845085222809</v>
      </c>
      <c r="I108" s="8">
        <f t="shared" si="17"/>
        <v>55.343728379527718</v>
      </c>
      <c r="J108" s="6">
        <f t="shared" si="24"/>
        <v>18560.366358938139</v>
      </c>
      <c r="K108" s="38">
        <v>2942</v>
      </c>
      <c r="L108" s="2">
        <f t="shared" si="22"/>
        <v>2.1413888888888892</v>
      </c>
      <c r="M108" s="2">
        <f t="shared" si="23"/>
        <v>1.0833333333333333</v>
      </c>
      <c r="N108" s="10">
        <f t="shared" si="18"/>
        <v>40820.923508061729</v>
      </c>
      <c r="O108" s="10">
        <f t="shared" si="13"/>
        <v>40821.057871487654</v>
      </c>
      <c r="P108" s="2">
        <f t="shared" si="19"/>
        <v>2.7161677350202553</v>
      </c>
      <c r="Q108" s="7">
        <v>11</v>
      </c>
      <c r="R108" s="7">
        <f t="shared" si="14"/>
        <v>1814.3889157047734</v>
      </c>
      <c r="S108" s="2">
        <f t="shared" si="15"/>
        <v>75.599538154365561</v>
      </c>
      <c r="T108" s="2">
        <f t="shared" si="21"/>
        <v>0.24753708155176923</v>
      </c>
      <c r="U108" s="2" t="str">
        <f t="shared" si="20"/>
        <v>Sun</v>
      </c>
    </row>
    <row r="109" spans="1:44" ht="13">
      <c r="A109">
        <v>93</v>
      </c>
      <c r="B109" s="27">
        <v>-30</v>
      </c>
      <c r="C109" s="3">
        <v>0</v>
      </c>
      <c r="D109" s="2" t="s">
        <v>64</v>
      </c>
      <c r="E109" s="27">
        <v>-33.966700000000003</v>
      </c>
      <c r="F109" s="3">
        <v>0</v>
      </c>
      <c r="G109" s="4" t="s">
        <v>58</v>
      </c>
      <c r="H109" s="8">
        <f t="shared" si="16"/>
        <v>18.186526410208497</v>
      </c>
      <c r="I109" s="8">
        <f t="shared" si="17"/>
        <v>33.68750908717621</v>
      </c>
      <c r="J109" s="6">
        <f t="shared" si="24"/>
        <v>18594.053868025316</v>
      </c>
      <c r="K109" s="38">
        <v>2064</v>
      </c>
      <c r="L109" s="2">
        <f t="shared" si="22"/>
        <v>1.6536111111111111</v>
      </c>
      <c r="M109" s="2">
        <f t="shared" si="23"/>
        <v>1.0833333333333333</v>
      </c>
      <c r="N109" s="10">
        <f t="shared" si="18"/>
        <v>40821.126759845269</v>
      </c>
      <c r="O109" s="10">
        <f t="shared" si="13"/>
        <v>40821.240799197119</v>
      </c>
      <c r="P109" s="2">
        <f t="shared" si="19"/>
        <v>1.653320582746227</v>
      </c>
      <c r="Q109" s="7">
        <v>11</v>
      </c>
      <c r="R109" s="7">
        <f t="shared" si="14"/>
        <v>1818.7791807319638</v>
      </c>
      <c r="S109" s="2">
        <f t="shared" si="15"/>
        <v>75.782465863831831</v>
      </c>
      <c r="T109" s="2">
        <f t="shared" si="21"/>
        <v>0.18292770946627002</v>
      </c>
      <c r="U109" s="2" t="str">
        <f t="shared" si="20"/>
        <v>Sat</v>
      </c>
    </row>
    <row r="110" spans="1:44" ht="13">
      <c r="A110">
        <v>94</v>
      </c>
      <c r="B110" s="27">
        <v>-30</v>
      </c>
      <c r="C110" s="3">
        <v>0</v>
      </c>
      <c r="D110" s="2" t="s">
        <v>64</v>
      </c>
      <c r="E110" s="27">
        <v>-34.341700000000003</v>
      </c>
      <c r="F110" s="3">
        <v>0</v>
      </c>
      <c r="G110" s="4" t="s">
        <v>58</v>
      </c>
      <c r="H110" s="8">
        <f t="shared" si="16"/>
        <v>19.485562890268469</v>
      </c>
      <c r="I110" s="8">
        <f t="shared" si="17"/>
        <v>36.093757660407292</v>
      </c>
      <c r="J110" s="6">
        <f t="shared" si="24"/>
        <v>18630.147625685724</v>
      </c>
      <c r="K110" s="38">
        <v>1395</v>
      </c>
      <c r="L110" s="2">
        <f t="shared" si="22"/>
        <v>1.2819444444444446</v>
      </c>
      <c r="M110" s="2">
        <f t="shared" si="23"/>
        <v>1.0833333333333333</v>
      </c>
      <c r="N110" s="10">
        <f t="shared" si="18"/>
        <v>40821.314608147462</v>
      </c>
      <c r="O110" s="10">
        <f t="shared" si="13"/>
        <v>40821.413161388205</v>
      </c>
      <c r="P110" s="2">
        <f t="shared" si="19"/>
        <v>1.7714148082062244</v>
      </c>
      <c r="Q110" s="7">
        <v>11</v>
      </c>
      <c r="R110" s="7">
        <f t="shared" si="14"/>
        <v>1822.9158733179477</v>
      </c>
      <c r="S110" s="2">
        <f t="shared" si="15"/>
        <v>75.954828054914486</v>
      </c>
      <c r="T110" s="2">
        <f t="shared" si="21"/>
        <v>0.17236219108265516</v>
      </c>
      <c r="U110" s="2" t="str">
        <f t="shared" si="20"/>
        <v>Sat</v>
      </c>
    </row>
    <row r="111" spans="1:44" ht="13">
      <c r="A111">
        <v>95</v>
      </c>
      <c r="B111" s="27">
        <v>-30</v>
      </c>
      <c r="C111" s="3">
        <v>0</v>
      </c>
      <c r="D111" s="2" t="s">
        <v>64</v>
      </c>
      <c r="E111" s="27">
        <v>-34.916699999999999</v>
      </c>
      <c r="F111" s="3">
        <v>0</v>
      </c>
      <c r="G111" s="4" t="s">
        <v>58</v>
      </c>
      <c r="H111" s="8">
        <f t="shared" si="16"/>
        <v>29.877845085222809</v>
      </c>
      <c r="I111" s="8">
        <f t="shared" si="17"/>
        <v>55.343728379527718</v>
      </c>
      <c r="J111" s="6">
        <f t="shared" si="24"/>
        <v>18685.491354065252</v>
      </c>
      <c r="K111" s="38">
        <v>1863</v>
      </c>
      <c r="L111" s="2">
        <f t="shared" si="22"/>
        <v>1.5419444444444443</v>
      </c>
      <c r="M111" s="2">
        <f t="shared" si="23"/>
        <v>1.0833333333333333</v>
      </c>
      <c r="N111" s="10">
        <f t="shared" si="18"/>
        <v>40821.526335043833</v>
      </c>
      <c r="O111" s="10">
        <f t="shared" si="13"/>
        <v>40821.635721617909</v>
      </c>
      <c r="P111" s="2">
        <f t="shared" si="19"/>
        <v>2.7161677350202553</v>
      </c>
      <c r="Q111" s="7">
        <v>11</v>
      </c>
      <c r="R111" s="7">
        <f t="shared" si="14"/>
        <v>1828.2573188307456</v>
      </c>
      <c r="S111" s="2">
        <f t="shared" si="15"/>
        <v>76.177388284614395</v>
      </c>
      <c r="T111" s="2">
        <f t="shared" si="21"/>
        <v>0.22256022969990852</v>
      </c>
      <c r="U111" s="2" t="str">
        <f t="shared" si="20"/>
        <v>Sun</v>
      </c>
    </row>
    <row r="112" spans="1:44" ht="13">
      <c r="A112">
        <v>96</v>
      </c>
      <c r="B112" s="27">
        <v>-30</v>
      </c>
      <c r="C112" s="3">
        <v>0</v>
      </c>
      <c r="D112" s="2" t="s">
        <v>64</v>
      </c>
      <c r="E112" s="27">
        <v>-35.491700000000002</v>
      </c>
      <c r="F112" s="3">
        <v>0</v>
      </c>
      <c r="G112" s="4" t="s">
        <v>58</v>
      </c>
      <c r="H112" s="8">
        <f t="shared" si="16"/>
        <v>29.877845085222809</v>
      </c>
      <c r="I112" s="8">
        <f t="shared" si="17"/>
        <v>55.343728379527718</v>
      </c>
      <c r="J112" s="6">
        <f t="shared" si="24"/>
        <v>18740.835082444781</v>
      </c>
      <c r="K112" s="38">
        <v>2257</v>
      </c>
      <c r="L112" s="2">
        <f t="shared" si="22"/>
        <v>1.7608333333333333</v>
      </c>
      <c r="M112" s="2">
        <f t="shared" si="23"/>
        <v>1.0833333333333333</v>
      </c>
      <c r="N112" s="10">
        <f t="shared" si="18"/>
        <v>40821.748895273537</v>
      </c>
      <c r="O112" s="10">
        <f t="shared" si="13"/>
        <v>40821.867402217984</v>
      </c>
      <c r="P112" s="2">
        <f t="shared" si="19"/>
        <v>2.7161677350202553</v>
      </c>
      <c r="Q112" s="7">
        <v>11</v>
      </c>
      <c r="R112" s="7">
        <f t="shared" si="14"/>
        <v>1833.8176532324323</v>
      </c>
      <c r="S112" s="2">
        <f t="shared" si="15"/>
        <v>76.409068884684686</v>
      </c>
      <c r="T112" s="2">
        <f t="shared" si="21"/>
        <v>0.23168060007029112</v>
      </c>
      <c r="U112" s="2" t="str">
        <f t="shared" si="20"/>
        <v>Sun</v>
      </c>
    </row>
    <row r="113" spans="1:33" ht="13">
      <c r="A113">
        <v>97</v>
      </c>
      <c r="B113" s="27">
        <v>-30</v>
      </c>
      <c r="C113" s="3">
        <v>0</v>
      </c>
      <c r="D113" s="2" t="s">
        <v>64</v>
      </c>
      <c r="E113" s="27">
        <v>-36.066699999999997</v>
      </c>
      <c r="F113" s="3">
        <v>0</v>
      </c>
      <c r="G113" s="4" t="s">
        <v>58</v>
      </c>
      <c r="H113" s="8">
        <f t="shared" si="16"/>
        <v>29.877845085222809</v>
      </c>
      <c r="I113" s="8">
        <f t="shared" si="17"/>
        <v>55.343728379527718</v>
      </c>
      <c r="J113" s="6">
        <f t="shared" si="24"/>
        <v>18796.178810824309</v>
      </c>
      <c r="K113" s="38">
        <v>1684</v>
      </c>
      <c r="L113" s="2">
        <f t="shared" si="22"/>
        <v>1.4424999999999999</v>
      </c>
      <c r="M113" s="2">
        <f t="shared" si="23"/>
        <v>1.0833333333333333</v>
      </c>
      <c r="N113" s="10">
        <f t="shared" si="18"/>
        <v>40821.980575873611</v>
      </c>
      <c r="O113" s="10">
        <f t="shared" si="13"/>
        <v>40822.085818929168</v>
      </c>
      <c r="P113" s="2">
        <f t="shared" si="19"/>
        <v>2.7161677350202553</v>
      </c>
      <c r="Q113" s="7">
        <v>11</v>
      </c>
      <c r="R113" s="7">
        <f t="shared" si="14"/>
        <v>1839.059654300786</v>
      </c>
      <c r="S113" s="2">
        <f t="shared" si="15"/>
        <v>76.627485595866077</v>
      </c>
      <c r="T113" s="2">
        <f t="shared" si="21"/>
        <v>0.21841671118139061</v>
      </c>
      <c r="U113" s="2" t="str">
        <f t="shared" si="20"/>
        <v>Sun</v>
      </c>
    </row>
    <row r="114" spans="1:33" ht="13">
      <c r="A114">
        <v>98</v>
      </c>
      <c r="B114" s="27">
        <v>-30</v>
      </c>
      <c r="C114" s="3">
        <v>0</v>
      </c>
      <c r="D114" s="2" t="s">
        <v>64</v>
      </c>
      <c r="E114" s="27">
        <v>-36.533299999999997</v>
      </c>
      <c r="F114" s="3">
        <v>0</v>
      </c>
      <c r="G114" s="4" t="s">
        <v>58</v>
      </c>
      <c r="H114" s="8">
        <f t="shared" si="16"/>
        <v>24.245230454817523</v>
      </c>
      <c r="I114" s="8">
        <f t="shared" si="17"/>
        <v>44.910248545806994</v>
      </c>
      <c r="J114" s="6">
        <f t="shared" si="24"/>
        <v>18841.089059370115</v>
      </c>
      <c r="K114" s="38">
        <v>1852</v>
      </c>
      <c r="L114" s="2">
        <f t="shared" si="22"/>
        <v>1.5358333333333336</v>
      </c>
      <c r="M114" s="2">
        <f t="shared" si="23"/>
        <v>1.0833333333333333</v>
      </c>
      <c r="N114" s="10">
        <f t="shared" si="18"/>
        <v>40822.177656923319</v>
      </c>
      <c r="O114" s="10">
        <f t="shared" si="13"/>
        <v>40822.286788867765</v>
      </c>
      <c r="P114" s="2">
        <f t="shared" si="19"/>
        <v>2.2041118595288656</v>
      </c>
      <c r="Q114" s="7">
        <v>11</v>
      </c>
      <c r="R114" s="7">
        <f t="shared" si="14"/>
        <v>1843.8829328269815</v>
      </c>
      <c r="S114" s="2">
        <f t="shared" si="15"/>
        <v>76.828455534457561</v>
      </c>
      <c r="T114" s="2">
        <f t="shared" si="21"/>
        <v>0.20096993859148427</v>
      </c>
      <c r="U114" s="2" t="str">
        <f t="shared" si="20"/>
        <v>Sun</v>
      </c>
    </row>
    <row r="115" spans="1:33" ht="13">
      <c r="A115">
        <v>99</v>
      </c>
      <c r="B115" s="27">
        <v>-30</v>
      </c>
      <c r="C115" s="3">
        <v>0</v>
      </c>
      <c r="D115" s="2" t="s">
        <v>64</v>
      </c>
      <c r="E115" s="27">
        <v>-37.15</v>
      </c>
      <c r="F115" s="3">
        <v>0</v>
      </c>
      <c r="G115" s="4" t="s">
        <v>58</v>
      </c>
      <c r="H115" s="8">
        <f t="shared" si="16"/>
        <v>32.044633319294732</v>
      </c>
      <c r="I115" s="8">
        <f t="shared" si="17"/>
        <v>59.357342451773611</v>
      </c>
      <c r="J115" s="6">
        <f t="shared" si="24"/>
        <v>18900.44640182189</v>
      </c>
      <c r="K115" s="38">
        <v>2290</v>
      </c>
      <c r="L115" s="2">
        <f t="shared" si="22"/>
        <v>1.7791666666666668</v>
      </c>
      <c r="M115" s="2">
        <f t="shared" si="23"/>
        <v>1.0833333333333333</v>
      </c>
      <c r="N115" s="10">
        <f t="shared" si="18"/>
        <v>40822.408170054579</v>
      </c>
      <c r="O115" s="10">
        <f t="shared" si="13"/>
        <v>40822.527440887912</v>
      </c>
      <c r="P115" s="2">
        <f t="shared" si="19"/>
        <v>2.9131484835722485</v>
      </c>
      <c r="Q115" s="7">
        <v>11</v>
      </c>
      <c r="R115" s="7">
        <f t="shared" si="14"/>
        <v>1849.6585813105537</v>
      </c>
      <c r="S115" s="2">
        <f t="shared" si="15"/>
        <v>77.069107554606404</v>
      </c>
      <c r="T115" s="2">
        <f t="shared" si="21"/>
        <v>0.24065202014884335</v>
      </c>
      <c r="U115" s="2" t="str">
        <f t="shared" si="20"/>
        <v>Sun</v>
      </c>
    </row>
    <row r="116" spans="1:33" ht="13">
      <c r="A116">
        <v>100</v>
      </c>
      <c r="B116" s="27">
        <v>-30</v>
      </c>
      <c r="C116" s="3">
        <v>0</v>
      </c>
      <c r="D116" s="2" t="s">
        <v>64</v>
      </c>
      <c r="E116" s="27">
        <v>-37.466700000000003</v>
      </c>
      <c r="F116" s="3">
        <v>0</v>
      </c>
      <c r="G116" s="4" t="s">
        <v>58</v>
      </c>
      <c r="H116" s="8">
        <f t="shared" si="16"/>
        <v>16.456209485342864</v>
      </c>
      <c r="I116" s="8">
        <f t="shared" si="17"/>
        <v>30.482385370016765</v>
      </c>
      <c r="J116" s="6">
        <f t="shared" si="24"/>
        <v>18930.928787191908</v>
      </c>
      <c r="K116" s="38">
        <v>2940</v>
      </c>
      <c r="L116" s="2">
        <f t="shared" si="22"/>
        <v>2.1402777777777779</v>
      </c>
      <c r="M116" s="2">
        <f t="shared" si="23"/>
        <v>1.0833333333333333</v>
      </c>
      <c r="N116" s="10">
        <f t="shared" si="18"/>
        <v>40822.589775014749</v>
      </c>
      <c r="O116" s="10">
        <f t="shared" si="13"/>
        <v>40822.724092144381</v>
      </c>
      <c r="P116" s="2">
        <f t="shared" si="19"/>
        <v>1.4960190441220786</v>
      </c>
      <c r="Q116" s="7">
        <v>11</v>
      </c>
      <c r="R116" s="7">
        <f t="shared" si="14"/>
        <v>1854.3782114657868</v>
      </c>
      <c r="S116" s="2">
        <f t="shared" si="15"/>
        <v>77.265758811074448</v>
      </c>
      <c r="T116" s="2">
        <f t="shared" si="21"/>
        <v>0.19665125646804427</v>
      </c>
      <c r="U116" s="2" t="str">
        <f t="shared" si="20"/>
        <v>Sat</v>
      </c>
    </row>
    <row r="117" spans="1:33" ht="13">
      <c r="A117">
        <v>101</v>
      </c>
      <c r="B117" s="27">
        <v>-30</v>
      </c>
      <c r="C117" s="3">
        <v>0</v>
      </c>
      <c r="D117" s="2" t="s">
        <v>64</v>
      </c>
      <c r="E117" s="27">
        <v>-37.566699999999997</v>
      </c>
      <c r="F117" s="3">
        <v>0</v>
      </c>
      <c r="G117" s="4" t="s">
        <v>58</v>
      </c>
      <c r="H117" s="8">
        <f t="shared" si="16"/>
        <v>5.1961522575856769</v>
      </c>
      <c r="I117" s="8">
        <f t="shared" si="17"/>
        <v>9.6250060318012025</v>
      </c>
      <c r="J117" s="6">
        <f t="shared" si="24"/>
        <v>18940.553793223709</v>
      </c>
      <c r="K117" s="38">
        <v>3462</v>
      </c>
      <c r="L117" s="2">
        <f t="shared" si="22"/>
        <v>2.430277777777778</v>
      </c>
      <c r="M117" s="2">
        <f t="shared" si="23"/>
        <v>1.0833333333333333</v>
      </c>
      <c r="N117" s="10">
        <f t="shared" si="18"/>
        <v>40822.743774539296</v>
      </c>
      <c r="O117" s="10">
        <f t="shared" si="13"/>
        <v>40822.890175002256</v>
      </c>
      <c r="P117" s="2">
        <f t="shared" si="19"/>
        <v>0.47237747796233426</v>
      </c>
      <c r="Q117" s="7">
        <v>11</v>
      </c>
      <c r="R117" s="7">
        <f t="shared" si="14"/>
        <v>1858.36420005486</v>
      </c>
      <c r="S117" s="2">
        <f t="shared" si="15"/>
        <v>77.431841668952501</v>
      </c>
      <c r="T117" s="2">
        <f t="shared" si="21"/>
        <v>0.16608285787805244</v>
      </c>
      <c r="U117" s="2" t="str">
        <f t="shared" si="20"/>
        <v>Fri</v>
      </c>
    </row>
    <row r="118" spans="1:33" ht="13">
      <c r="A118">
        <v>102</v>
      </c>
      <c r="B118" s="27">
        <v>-30</v>
      </c>
      <c r="C118" s="3">
        <v>0</v>
      </c>
      <c r="D118" s="2" t="s">
        <v>64</v>
      </c>
      <c r="E118" s="27">
        <v>-38.0167</v>
      </c>
      <c r="F118" s="3">
        <v>0</v>
      </c>
      <c r="G118" s="4" t="s">
        <v>58</v>
      </c>
      <c r="H118" s="8">
        <f t="shared" si="16"/>
        <v>23.382670877489588</v>
      </c>
      <c r="I118" s="8">
        <f t="shared" si="17"/>
        <v>43.312500688736549</v>
      </c>
      <c r="J118" s="6">
        <f t="shared" si="24"/>
        <v>18983.866293912444</v>
      </c>
      <c r="K118" s="38">
        <v>3828</v>
      </c>
      <c r="L118" s="2">
        <f t="shared" si="22"/>
        <v>2.6336111111111116</v>
      </c>
      <c r="M118" s="2">
        <f t="shared" si="23"/>
        <v>1.0833333333333333</v>
      </c>
      <c r="N118" s="10">
        <f t="shared" si="18"/>
        <v>40822.978745725275</v>
      </c>
      <c r="O118" s="10">
        <f t="shared" si="13"/>
        <v>40823.133618410458</v>
      </c>
      <c r="P118" s="2">
        <f t="shared" si="19"/>
        <v>2.1256973524990532</v>
      </c>
      <c r="Q118" s="7">
        <v>11</v>
      </c>
      <c r="R118" s="7">
        <f t="shared" si="14"/>
        <v>1864.2068418518033</v>
      </c>
      <c r="S118" s="2">
        <f t="shared" si="15"/>
        <v>77.675285077158478</v>
      </c>
      <c r="T118" s="2">
        <f t="shared" si="21"/>
        <v>0.24344340820597665</v>
      </c>
      <c r="U118" s="2" t="str">
        <f t="shared" si="20"/>
        <v>Sun</v>
      </c>
      <c r="V118" s="7"/>
    </row>
    <row r="119" spans="1:33" ht="13">
      <c r="A119">
        <v>103</v>
      </c>
      <c r="B119" s="27">
        <v>-30</v>
      </c>
      <c r="C119" s="3">
        <v>0</v>
      </c>
      <c r="D119" s="2" t="s">
        <v>64</v>
      </c>
      <c r="E119" s="27">
        <v>-38.5</v>
      </c>
      <c r="F119" s="3">
        <v>0</v>
      </c>
      <c r="G119" s="4" t="s">
        <v>58</v>
      </c>
      <c r="H119" s="8">
        <f t="shared" si="16"/>
        <v>25.112986045826464</v>
      </c>
      <c r="I119" s="8">
        <f t="shared" si="17"/>
        <v>46.51762115221922</v>
      </c>
      <c r="J119" s="6">
        <f t="shared" si="24"/>
        <v>19030.383915064664</v>
      </c>
      <c r="K119" s="38">
        <v>4186</v>
      </c>
      <c r="L119" s="2">
        <f t="shared" si="22"/>
        <v>2.8325000000000005</v>
      </c>
      <c r="M119" s="2">
        <f t="shared" si="23"/>
        <v>1.0833333333333333</v>
      </c>
      <c r="N119" s="10">
        <f t="shared" si="18"/>
        <v>40823.228743357598</v>
      </c>
      <c r="O119" s="10">
        <f t="shared" si="13"/>
        <v>40823.391903079821</v>
      </c>
      <c r="P119" s="2">
        <f t="shared" si="19"/>
        <v>2.2829987314387696</v>
      </c>
      <c r="Q119" s="7">
        <v>11</v>
      </c>
      <c r="R119" s="7">
        <f t="shared" si="14"/>
        <v>1870.4056739165753</v>
      </c>
      <c r="S119" s="2">
        <f t="shared" si="15"/>
        <v>77.933569746523972</v>
      </c>
      <c r="T119" s="2">
        <f t="shared" si="21"/>
        <v>0.25828466936549432</v>
      </c>
      <c r="U119" s="2" t="str">
        <f t="shared" si="20"/>
        <v>Sun</v>
      </c>
      <c r="V119" s="7"/>
    </row>
    <row r="120" spans="1:33" ht="13">
      <c r="A120">
        <v>104</v>
      </c>
      <c r="B120" s="27">
        <v>-30.0167</v>
      </c>
      <c r="C120" s="3">
        <v>0</v>
      </c>
      <c r="D120" s="2" t="s">
        <v>64</v>
      </c>
      <c r="E120" s="27">
        <v>-38.916699999999999</v>
      </c>
      <c r="F120" s="3">
        <v>0</v>
      </c>
      <c r="G120" s="4" t="s">
        <v>58</v>
      </c>
      <c r="H120" s="8">
        <f t="shared" si="16"/>
        <v>21.673707180013903</v>
      </c>
      <c r="I120" s="8">
        <f t="shared" si="17"/>
        <v>40.146930266445757</v>
      </c>
      <c r="J120" s="6">
        <f t="shared" si="24"/>
        <v>19070.530845331108</v>
      </c>
      <c r="K120" s="38">
        <v>4231</v>
      </c>
      <c r="L120" s="2">
        <f t="shared" si="22"/>
        <v>2.8575000000000004</v>
      </c>
      <c r="M120" s="2">
        <f t="shared" si="23"/>
        <v>1.0833333333333333</v>
      </c>
      <c r="N120" s="10">
        <f t="shared" si="18"/>
        <v>40823.474000455506</v>
      </c>
      <c r="O120" s="10">
        <f t="shared" si="13"/>
        <v>40823.638201844398</v>
      </c>
      <c r="P120" s="2">
        <f t="shared" si="19"/>
        <v>1.9703370163649003</v>
      </c>
      <c r="Q120" s="7">
        <v>11</v>
      </c>
      <c r="R120" s="7">
        <f t="shared" si="14"/>
        <v>1876.3168442662736</v>
      </c>
      <c r="S120" s="2">
        <f t="shared" si="15"/>
        <v>78.179868511094739</v>
      </c>
      <c r="T120" s="2">
        <f t="shared" si="21"/>
        <v>0.24629876457076705</v>
      </c>
      <c r="U120" s="2" t="str">
        <f t="shared" si="20"/>
        <v>Sat</v>
      </c>
      <c r="V120" s="7"/>
    </row>
    <row r="121" spans="1:33" ht="13">
      <c r="A121">
        <v>105</v>
      </c>
      <c r="B121" s="27">
        <v>-30</v>
      </c>
      <c r="C121" s="3">
        <v>0</v>
      </c>
      <c r="D121" s="2" t="s">
        <v>64</v>
      </c>
      <c r="E121" s="27">
        <v>-39.383299999999998</v>
      </c>
      <c r="F121" s="3">
        <v>0</v>
      </c>
      <c r="G121" s="4" t="s">
        <v>58</v>
      </c>
      <c r="H121" s="8">
        <f t="shared" si="16"/>
        <v>24.263888112906663</v>
      </c>
      <c r="I121" s="8">
        <f t="shared" si="17"/>
        <v>44.944808747807443</v>
      </c>
      <c r="J121" s="6">
        <f t="shared" si="24"/>
        <v>19115.475654078917</v>
      </c>
      <c r="K121" s="38">
        <v>4871</v>
      </c>
      <c r="L121" s="2">
        <f t="shared" si="22"/>
        <v>3.2130555555555556</v>
      </c>
      <c r="M121" s="2">
        <f t="shared" si="23"/>
        <v>1.0833333333333333</v>
      </c>
      <c r="N121" s="10">
        <f t="shared" si="18"/>
        <v>40823.730110511489</v>
      </c>
      <c r="O121" s="10">
        <f t="shared" si="13"/>
        <v>40823.909126715196</v>
      </c>
      <c r="P121" s="2">
        <f t="shared" si="19"/>
        <v>2.2058080102642421</v>
      </c>
      <c r="Q121" s="7">
        <v>11</v>
      </c>
      <c r="R121" s="7">
        <f t="shared" si="14"/>
        <v>1882.8190411654266</v>
      </c>
      <c r="S121" s="2">
        <f t="shared" si="15"/>
        <v>78.45079338189278</v>
      </c>
      <c r="T121" s="2">
        <f t="shared" si="21"/>
        <v>0.27092487079804073</v>
      </c>
      <c r="U121" s="2" t="str">
        <f t="shared" si="20"/>
        <v>Sun</v>
      </c>
      <c r="V121" s="7"/>
    </row>
    <row r="122" spans="1:33" ht="13">
      <c r="A122">
        <v>106</v>
      </c>
      <c r="B122" s="27">
        <v>-30</v>
      </c>
      <c r="C122" s="3">
        <v>0</v>
      </c>
      <c r="D122" s="2" t="s">
        <v>64</v>
      </c>
      <c r="E122" s="27">
        <v>-39.533299999999997</v>
      </c>
      <c r="F122" s="3">
        <v>0</v>
      </c>
      <c r="G122" s="4" t="s">
        <v>58</v>
      </c>
      <c r="H122" s="8">
        <f t="shared" si="16"/>
        <v>7.7942280773713435</v>
      </c>
      <c r="I122" s="8">
        <f t="shared" si="17"/>
        <v>14.437508475317518</v>
      </c>
      <c r="J122" s="6">
        <f t="shared" si="24"/>
        <v>19129.913162554236</v>
      </c>
      <c r="K122" s="38">
        <v>3954</v>
      </c>
      <c r="L122" s="2">
        <f t="shared" si="22"/>
        <v>2.7036111111111114</v>
      </c>
      <c r="M122" s="2">
        <f t="shared" si="23"/>
        <v>1.0833333333333333</v>
      </c>
      <c r="N122" s="10">
        <f t="shared" si="18"/>
        <v>40823.938650306402</v>
      </c>
      <c r="O122" s="10">
        <f t="shared" si="13"/>
        <v>40824.096439658257</v>
      </c>
      <c r="P122" s="2">
        <f t="shared" si="19"/>
        <v>0.70856618885194034</v>
      </c>
      <c r="Q122" s="7">
        <v>11</v>
      </c>
      <c r="R122" s="7">
        <f t="shared" si="14"/>
        <v>1887.314551798723</v>
      </c>
      <c r="S122" s="2">
        <f t="shared" si="15"/>
        <v>78.63810632494679</v>
      </c>
      <c r="T122" s="2">
        <f t="shared" si="21"/>
        <v>0.18731294305401036</v>
      </c>
      <c r="U122" s="2" t="str">
        <f t="shared" si="20"/>
        <v>Fri</v>
      </c>
      <c r="V122" s="7"/>
    </row>
    <row r="123" spans="1:33" s="51" customFormat="1" ht="13">
      <c r="A123" s="39">
        <v>107</v>
      </c>
      <c r="B123" s="40">
        <v>-30</v>
      </c>
      <c r="C123" s="41">
        <v>0</v>
      </c>
      <c r="D123" s="42" t="s">
        <v>64</v>
      </c>
      <c r="E123" s="40">
        <v>-39.833300000000001</v>
      </c>
      <c r="F123" s="41">
        <v>0</v>
      </c>
      <c r="G123" s="51" t="s">
        <v>58</v>
      </c>
      <c r="H123" s="43">
        <f t="shared" si="16"/>
        <v>15.588452816278554</v>
      </c>
      <c r="I123" s="43">
        <f t="shared" si="17"/>
        <v>28.875010766686639</v>
      </c>
      <c r="J123" s="44">
        <f t="shared" si="24"/>
        <v>19158.788173320921</v>
      </c>
      <c r="K123" s="45">
        <v>3324</v>
      </c>
      <c r="L123" s="42">
        <f t="shared" si="22"/>
        <v>2.3536111111111113</v>
      </c>
      <c r="M123" s="42">
        <f t="shared" si="23"/>
        <v>1.0833333333333333</v>
      </c>
      <c r="N123" s="46">
        <f t="shared" si="18"/>
        <v>40824.155486828015</v>
      </c>
      <c r="O123" s="46">
        <f t="shared" si="13"/>
        <v>40824.298692846533</v>
      </c>
      <c r="P123" s="42">
        <f t="shared" si="19"/>
        <v>1.4171320742071414</v>
      </c>
      <c r="Q123" s="47">
        <v>11</v>
      </c>
      <c r="R123" s="47">
        <f t="shared" si="14"/>
        <v>1892.1686283173744</v>
      </c>
      <c r="S123" s="42">
        <f t="shared" si="15"/>
        <v>78.84035951322393</v>
      </c>
      <c r="T123" s="42">
        <f t="shared" si="21"/>
        <v>0.20225318827714034</v>
      </c>
      <c r="U123" s="42" t="str">
        <f t="shared" si="20"/>
        <v>Sat</v>
      </c>
      <c r="V123" s="47"/>
      <c r="W123" s="51" t="s">
        <v>73</v>
      </c>
      <c r="AF123" s="42"/>
      <c r="AG123" s="42"/>
    </row>
    <row r="124" spans="1:33" ht="13">
      <c r="A124">
        <v>108</v>
      </c>
      <c r="B124" s="27">
        <v>-29.883299999999998</v>
      </c>
      <c r="C124" s="3">
        <v>0</v>
      </c>
      <c r="D124" s="2" t="s">
        <v>64</v>
      </c>
      <c r="E124" s="27">
        <v>-40.366700000000002</v>
      </c>
      <c r="F124" s="3">
        <v>0</v>
      </c>
      <c r="G124" s="4" t="s">
        <v>58</v>
      </c>
      <c r="H124" s="8">
        <f t="shared" si="16"/>
        <v>28.602813195479033</v>
      </c>
      <c r="I124" s="8">
        <f t="shared" si="17"/>
        <v>52.981944309092327</v>
      </c>
      <c r="J124" s="6">
        <f t="shared" si="24"/>
        <v>19211.770117630014</v>
      </c>
      <c r="K124" s="38">
        <v>4226</v>
      </c>
      <c r="L124" s="2">
        <f t="shared" si="22"/>
        <v>2.8547222222222222</v>
      </c>
      <c r="M124" s="2">
        <f t="shared" si="23"/>
        <v>1.0833333333333333</v>
      </c>
      <c r="N124" s="10">
        <f t="shared" si="18"/>
        <v>40824.40703683591</v>
      </c>
      <c r="O124" s="10">
        <f t="shared" si="13"/>
        <v>40824.571122484056</v>
      </c>
      <c r="P124" s="2">
        <f t="shared" si="19"/>
        <v>2.6002557450435484</v>
      </c>
      <c r="Q124" s="7">
        <v>11</v>
      </c>
      <c r="R124" s="7">
        <f t="shared" si="14"/>
        <v>1898.7069396179736</v>
      </c>
      <c r="S124" s="2">
        <f t="shared" si="15"/>
        <v>79.112789150748895</v>
      </c>
      <c r="T124" s="2">
        <f t="shared" si="21"/>
        <v>0.27242963752496507</v>
      </c>
      <c r="U124" s="2" t="str">
        <f t="shared" si="20"/>
        <v>Sun</v>
      </c>
      <c r="V124" s="7"/>
    </row>
    <row r="125" spans="1:33" ht="13">
      <c r="A125">
        <v>109</v>
      </c>
      <c r="B125" s="27">
        <v>-29.783300000000001</v>
      </c>
      <c r="C125" s="3">
        <v>0</v>
      </c>
      <c r="D125" s="2" t="s">
        <v>64</v>
      </c>
      <c r="E125" s="27">
        <v>-40.65</v>
      </c>
      <c r="F125" s="3">
        <v>0</v>
      </c>
      <c r="G125" s="4" t="s">
        <v>58</v>
      </c>
      <c r="H125" s="8">
        <f t="shared" si="16"/>
        <v>15.9193457751221</v>
      </c>
      <c r="I125" s="8">
        <f t="shared" si="17"/>
        <v>29.487934824117836</v>
      </c>
      <c r="J125" s="6">
        <f t="shared" si="24"/>
        <v>19241.258052454134</v>
      </c>
      <c r="K125" s="38">
        <v>3685</v>
      </c>
      <c r="L125" s="2">
        <f t="shared" si="22"/>
        <v>2.5541666666666667</v>
      </c>
      <c r="M125" s="2">
        <f t="shared" si="23"/>
        <v>1.0833333333333333</v>
      </c>
      <c r="N125" s="10">
        <f t="shared" si="18"/>
        <v>40824.631423036233</v>
      </c>
      <c r="O125" s="10">
        <f t="shared" si="13"/>
        <v>40824.782985536236</v>
      </c>
      <c r="P125" s="2">
        <f t="shared" si="19"/>
        <v>1.4472132522838272</v>
      </c>
      <c r="Q125" s="7">
        <v>11</v>
      </c>
      <c r="R125" s="7">
        <f t="shared" si="14"/>
        <v>1903.7916528702572</v>
      </c>
      <c r="S125" s="2">
        <f t="shared" si="15"/>
        <v>79.324652202927382</v>
      </c>
      <c r="T125" s="2">
        <f t="shared" si="21"/>
        <v>0.21186305217848656</v>
      </c>
      <c r="U125" s="2" t="str">
        <f t="shared" si="20"/>
        <v>Sat</v>
      </c>
      <c r="V125" s="7"/>
    </row>
    <row r="126" spans="1:33" ht="13">
      <c r="A126">
        <v>110</v>
      </c>
      <c r="B126" s="27">
        <v>-29.583300000000001</v>
      </c>
      <c r="C126" s="3">
        <v>0</v>
      </c>
      <c r="D126" s="2" t="s">
        <v>64</v>
      </c>
      <c r="E126" s="27">
        <v>-41.216700000000003</v>
      </c>
      <c r="F126" s="3">
        <v>0</v>
      </c>
      <c r="G126" s="4" t="s">
        <v>58</v>
      </c>
      <c r="H126" s="8">
        <f t="shared" si="16"/>
        <v>31.884401575641139</v>
      </c>
      <c r="I126" s="8">
        <f t="shared" si="17"/>
        <v>59.060539851945933</v>
      </c>
      <c r="J126" s="6">
        <f t="shared" si="24"/>
        <v>19300.318592306081</v>
      </c>
      <c r="K126" s="38">
        <v>4071</v>
      </c>
      <c r="L126" s="2">
        <f t="shared" si="22"/>
        <v>2.7686111111111114</v>
      </c>
      <c r="M126" s="2">
        <f t="shared" si="23"/>
        <v>1.0833333333333333</v>
      </c>
      <c r="N126" s="10">
        <f t="shared" si="18"/>
        <v>40824.903759784625</v>
      </c>
      <c r="O126" s="10">
        <f t="shared" si="13"/>
        <v>40825.064257469814</v>
      </c>
      <c r="P126" s="2">
        <f t="shared" si="19"/>
        <v>2.8985819614219217</v>
      </c>
      <c r="Q126" s="7">
        <v>11</v>
      </c>
      <c r="R126" s="7">
        <f t="shared" si="14"/>
        <v>1910.5421792761235</v>
      </c>
      <c r="S126" s="2">
        <f t="shared" si="15"/>
        <v>79.605924136505152</v>
      </c>
      <c r="T126" s="2">
        <f t="shared" si="21"/>
        <v>0.28127193357777003</v>
      </c>
      <c r="U126" s="2" t="str">
        <f t="shared" si="20"/>
        <v>Sun</v>
      </c>
      <c r="V126" s="7"/>
    </row>
    <row r="127" spans="1:33" ht="13">
      <c r="A127">
        <v>111</v>
      </c>
      <c r="B127" s="27">
        <v>-29.383299999999998</v>
      </c>
      <c r="C127" s="3">
        <v>0</v>
      </c>
      <c r="D127" s="2" t="s">
        <v>64</v>
      </c>
      <c r="E127" s="27">
        <v>-41.833300000000001</v>
      </c>
      <c r="F127" s="3">
        <v>0</v>
      </c>
      <c r="G127" s="4" t="s">
        <v>58</v>
      </c>
      <c r="H127" s="8">
        <f t="shared" si="16"/>
        <v>34.367961186065912</v>
      </c>
      <c r="I127" s="8">
        <f t="shared" si="17"/>
        <v>63.660920103656089</v>
      </c>
      <c r="J127" s="6">
        <f t="shared" si="24"/>
        <v>19363.979512409736</v>
      </c>
      <c r="K127" s="38">
        <v>4077</v>
      </c>
      <c r="L127" s="2">
        <f t="shared" si="22"/>
        <v>2.7719444444444443</v>
      </c>
      <c r="M127" s="2">
        <f t="shared" si="23"/>
        <v>1.0833333333333333</v>
      </c>
      <c r="N127" s="10">
        <f t="shared" si="18"/>
        <v>40825.194439140971</v>
      </c>
      <c r="O127" s="10">
        <f t="shared" si="13"/>
        <v>40825.355075715044</v>
      </c>
      <c r="P127" s="2">
        <f t="shared" si="19"/>
        <v>3.1243601078241738</v>
      </c>
      <c r="Q127" s="7">
        <v>11</v>
      </c>
      <c r="R127" s="7">
        <f t="shared" si="14"/>
        <v>1917.5218171617255</v>
      </c>
      <c r="S127" s="2">
        <f t="shared" si="15"/>
        <v>79.896742381738562</v>
      </c>
      <c r="T127" s="2">
        <f t="shared" si="21"/>
        <v>0.29081824523341027</v>
      </c>
      <c r="U127" s="2" t="str">
        <f t="shared" si="20"/>
        <v>Mon</v>
      </c>
      <c r="V127" s="7"/>
    </row>
    <row r="128" spans="1:33" ht="13">
      <c r="A128">
        <v>112</v>
      </c>
      <c r="B128" s="27">
        <v>-29.216699999999999</v>
      </c>
      <c r="C128" s="3">
        <v>0</v>
      </c>
      <c r="D128" s="2" t="s">
        <v>64</v>
      </c>
      <c r="E128" s="27">
        <v>-42.375</v>
      </c>
      <c r="F128" s="3">
        <v>0</v>
      </c>
      <c r="G128" s="4" t="s">
        <v>58</v>
      </c>
      <c r="H128" s="8">
        <f t="shared" si="16"/>
        <v>30.054942396565107</v>
      </c>
      <c r="I128" s="8">
        <f t="shared" si="17"/>
        <v>55.671771632570767</v>
      </c>
      <c r="J128" s="6">
        <f t="shared" si="24"/>
        <v>19419.651284042306</v>
      </c>
      <c r="K128" s="38">
        <v>4018</v>
      </c>
      <c r="L128" s="2">
        <f t="shared" si="22"/>
        <v>2.7391666666666667</v>
      </c>
      <c r="M128" s="2">
        <f t="shared" si="23"/>
        <v>1.0833333333333333</v>
      </c>
      <c r="N128" s="10">
        <f t="shared" si="18"/>
        <v>40825.468920193816</v>
      </c>
      <c r="O128" s="10">
        <f t="shared" si="13"/>
        <v>40825.62819102715</v>
      </c>
      <c r="P128" s="2">
        <f t="shared" si="19"/>
        <v>2.7322674905968278</v>
      </c>
      <c r="Q128" s="7">
        <v>11</v>
      </c>
      <c r="R128" s="7">
        <f t="shared" si="14"/>
        <v>1924.0765846523223</v>
      </c>
      <c r="S128" s="2">
        <f t="shared" si="15"/>
        <v>80.169857693846765</v>
      </c>
      <c r="T128" s="2">
        <f t="shared" si="21"/>
        <v>0.27311531210820306</v>
      </c>
      <c r="U128" s="2" t="str">
        <f t="shared" si="20"/>
        <v>Sun</v>
      </c>
      <c r="V128" s="7"/>
    </row>
    <row r="129" spans="1:33" ht="13">
      <c r="A129" s="49">
        <v>113</v>
      </c>
      <c r="B129" s="50">
        <v>-29.0167</v>
      </c>
      <c r="C129" s="3">
        <v>0</v>
      </c>
      <c r="D129" s="2" t="s">
        <v>64</v>
      </c>
      <c r="E129" s="50">
        <v>-42.95</v>
      </c>
      <c r="F129" s="3">
        <v>0</v>
      </c>
      <c r="G129" s="4" t="s">
        <v>58</v>
      </c>
      <c r="H129" s="8">
        <f t="shared" si="16"/>
        <v>32.441194210724682</v>
      </c>
      <c r="I129" s="8">
        <f t="shared" si="17"/>
        <v>60.091905409665692</v>
      </c>
      <c r="J129" s="6">
        <f t="shared" si="24"/>
        <v>19479.743189451972</v>
      </c>
      <c r="K129" s="38">
        <v>4016</v>
      </c>
      <c r="L129" s="2">
        <f t="shared" si="22"/>
        <v>2.7380555555555559</v>
      </c>
      <c r="M129" s="2">
        <f t="shared" si="23"/>
        <v>1.0833333333333333</v>
      </c>
      <c r="N129" s="10">
        <f t="shared" si="18"/>
        <v>40825.751074338557</v>
      </c>
      <c r="O129" s="10">
        <f t="shared" si="13"/>
        <v>40825.910298875591</v>
      </c>
      <c r="P129" s="2">
        <f t="shared" si="19"/>
        <v>2.9491994737022438</v>
      </c>
      <c r="Q129" s="7">
        <v>11</v>
      </c>
      <c r="R129" s="7">
        <f t="shared" si="14"/>
        <v>1930.8471730149133</v>
      </c>
      <c r="S129" s="2">
        <f t="shared" si="15"/>
        <v>80.45196554228805</v>
      </c>
      <c r="T129" s="2">
        <f t="shared" si="21"/>
        <v>0.28210784844128511</v>
      </c>
      <c r="U129" s="2" t="str">
        <f t="shared" si="20"/>
        <v>Sun</v>
      </c>
      <c r="V129" s="7"/>
    </row>
    <row r="130" spans="1:33" s="56" customFormat="1" ht="13">
      <c r="A130" s="52">
        <v>114</v>
      </c>
      <c r="B130" s="53">
        <v>-28.85</v>
      </c>
      <c r="C130" s="54">
        <v>0</v>
      </c>
      <c r="D130" s="55" t="s">
        <v>64</v>
      </c>
      <c r="E130" s="53">
        <v>-43.524999999999999</v>
      </c>
      <c r="F130" s="54">
        <v>0</v>
      </c>
      <c r="G130" s="56" t="s">
        <v>58</v>
      </c>
      <c r="H130" s="57">
        <f t="shared" si="16"/>
        <v>31.807287091771158</v>
      </c>
      <c r="I130" s="57">
        <f t="shared" si="17"/>
        <v>58.917698122990778</v>
      </c>
      <c r="J130" s="58">
        <f t="shared" si="24"/>
        <v>19538.660887574963</v>
      </c>
      <c r="K130" s="59">
        <v>3930</v>
      </c>
      <c r="L130" s="55">
        <f t="shared" si="22"/>
        <v>2.6902777777777778</v>
      </c>
      <c r="M130" s="55">
        <f t="shared" si="23"/>
        <v>1.0833333333333333</v>
      </c>
      <c r="N130" s="60">
        <f t="shared" si="18"/>
        <v>40826.030781023663</v>
      </c>
      <c r="O130" s="60">
        <f t="shared" si="13"/>
        <v>40826.188014819956</v>
      </c>
      <c r="P130" s="55">
        <f t="shared" si="19"/>
        <v>2.8915715537973781</v>
      </c>
      <c r="Q130" s="61">
        <v>11</v>
      </c>
      <c r="R130" s="61">
        <f t="shared" si="14"/>
        <v>1937.5123556798217</v>
      </c>
      <c r="S130" s="55">
        <f t="shared" si="15"/>
        <v>80.729681486659231</v>
      </c>
      <c r="T130" s="55">
        <f t="shared" si="21"/>
        <v>0.27771594437118097</v>
      </c>
      <c r="U130" s="55" t="str">
        <f t="shared" si="20"/>
        <v>Sun</v>
      </c>
      <c r="V130" s="61"/>
      <c r="X130" s="56" t="s">
        <v>74</v>
      </c>
      <c r="AF130" s="55"/>
      <c r="AG130" s="55"/>
    </row>
    <row r="131" spans="1:33" ht="13">
      <c r="A131" s="49">
        <v>115</v>
      </c>
      <c r="B131" s="50">
        <v>-28.65</v>
      </c>
      <c r="C131" s="3">
        <v>0</v>
      </c>
      <c r="D131" s="2" t="s">
        <v>64</v>
      </c>
      <c r="E131" s="50">
        <v>-44.1</v>
      </c>
      <c r="F131" s="3">
        <v>0</v>
      </c>
      <c r="G131" s="4" t="s">
        <v>58</v>
      </c>
      <c r="H131" s="8">
        <f t="shared" si="16"/>
        <v>32.54046535017433</v>
      </c>
      <c r="I131" s="8">
        <f t="shared" si="17"/>
        <v>60.275788650306254</v>
      </c>
      <c r="J131" s="6">
        <f t="shared" si="24"/>
        <v>19598.936676225268</v>
      </c>
      <c r="K131" s="38">
        <v>3718</v>
      </c>
      <c r="L131" s="2">
        <f t="shared" si="22"/>
        <v>2.5725000000000002</v>
      </c>
      <c r="M131" s="2">
        <f t="shared" si="23"/>
        <v>1.0833333333333333</v>
      </c>
      <c r="N131" s="10">
        <f t="shared" si="18"/>
        <v>40826.311274158405</v>
      </c>
      <c r="O131" s="10">
        <f t="shared" si="13"/>
        <v>40826.463600547293</v>
      </c>
      <c r="P131" s="2">
        <f t="shared" si="19"/>
        <v>2.958224122743121</v>
      </c>
      <c r="Q131" s="7">
        <v>11</v>
      </c>
      <c r="R131" s="7">
        <f t="shared" si="14"/>
        <v>1944.126413135898</v>
      </c>
      <c r="S131" s="2">
        <f t="shared" si="15"/>
        <v>81.005267213995751</v>
      </c>
      <c r="T131" s="2">
        <f t="shared" si="21"/>
        <v>0.27558572733651943</v>
      </c>
      <c r="U131" s="2" t="str">
        <f t="shared" si="20"/>
        <v>Sun</v>
      </c>
      <c r="V131" s="7"/>
    </row>
    <row r="132" spans="1:33" ht="13">
      <c r="A132">
        <v>116</v>
      </c>
      <c r="B132" s="27">
        <v>-28.45</v>
      </c>
      <c r="C132" s="3">
        <v>0</v>
      </c>
      <c r="D132" s="2" t="s">
        <v>64</v>
      </c>
      <c r="E132" s="27">
        <v>-44.674999999999997</v>
      </c>
      <c r="F132" s="3">
        <v>0</v>
      </c>
      <c r="G132" s="4" t="s">
        <v>58</v>
      </c>
      <c r="H132" s="8">
        <f t="shared" si="16"/>
        <v>32.594143235697857</v>
      </c>
      <c r="I132" s="8">
        <f t="shared" si="17"/>
        <v>60.375217986924326</v>
      </c>
      <c r="J132" s="6">
        <f t="shared" si="24"/>
        <v>19659.311894212195</v>
      </c>
      <c r="K132" s="38">
        <v>3597</v>
      </c>
      <c r="L132" s="2">
        <f t="shared" si="22"/>
        <v>2.5052777777777777</v>
      </c>
      <c r="M132" s="2">
        <f t="shared" si="23"/>
        <v>1.0833333333333333</v>
      </c>
      <c r="N132" s="10">
        <f t="shared" si="18"/>
        <v>40826.587063211067</v>
      </c>
      <c r="O132" s="10">
        <f t="shared" si="13"/>
        <v>40826.73658867403</v>
      </c>
      <c r="P132" s="2">
        <f t="shared" si="19"/>
        <v>2.9631039305179869</v>
      </c>
      <c r="Q132" s="7">
        <v>11</v>
      </c>
      <c r="R132" s="7">
        <f t="shared" si="14"/>
        <v>1950.678128177527</v>
      </c>
      <c r="S132" s="2">
        <f t="shared" si="15"/>
        <v>81.278255340730297</v>
      </c>
      <c r="T132" s="2">
        <f t="shared" si="21"/>
        <v>0.2729881267345462</v>
      </c>
      <c r="U132" s="2" t="str">
        <f t="shared" si="20"/>
        <v>Sun</v>
      </c>
      <c r="V132" s="7"/>
    </row>
    <row r="133" spans="1:33" ht="13">
      <c r="A133">
        <v>117</v>
      </c>
      <c r="B133" s="27">
        <v>-28.2667</v>
      </c>
      <c r="C133" s="3">
        <v>0</v>
      </c>
      <c r="D133" s="2" t="s">
        <v>64</v>
      </c>
      <c r="E133" s="27">
        <v>-45.25</v>
      </c>
      <c r="F133" s="3">
        <v>0</v>
      </c>
      <c r="G133" s="4" t="s">
        <v>58</v>
      </c>
      <c r="H133" s="8">
        <f t="shared" si="16"/>
        <v>32.290400990281967</v>
      </c>
      <c r="I133" s="8">
        <f t="shared" si="17"/>
        <v>59.812586100998963</v>
      </c>
      <c r="J133" s="6">
        <f t="shared" si="24"/>
        <v>19719.124480313192</v>
      </c>
      <c r="K133" s="38">
        <v>3232</v>
      </c>
      <c r="L133" s="2">
        <f t="shared" si="22"/>
        <v>2.3025000000000002</v>
      </c>
      <c r="M133" s="2">
        <f t="shared" si="23"/>
        <v>1.0833333333333333</v>
      </c>
      <c r="N133" s="10">
        <f t="shared" si="18"/>
        <v>40826.858900798994</v>
      </c>
      <c r="O133" s="10">
        <f t="shared" si="13"/>
        <v>40826.999977187879</v>
      </c>
      <c r="P133" s="2">
        <f t="shared" si="19"/>
        <v>2.9354909991165425</v>
      </c>
      <c r="Q133" s="7">
        <v>11</v>
      </c>
      <c r="R133" s="7">
        <f t="shared" si="14"/>
        <v>1956.9994525099769</v>
      </c>
      <c r="S133" s="2">
        <f t="shared" si="15"/>
        <v>81.541643854582375</v>
      </c>
      <c r="T133" s="2">
        <f t="shared" si="21"/>
        <v>0.26338851385207818</v>
      </c>
      <c r="U133" s="2" t="str">
        <f t="shared" si="20"/>
        <v>Sun</v>
      </c>
      <c r="V133" s="7"/>
    </row>
    <row r="134" spans="1:33" ht="13">
      <c r="A134">
        <v>118</v>
      </c>
      <c r="B134" s="27">
        <v>-28.133299999999998</v>
      </c>
      <c r="C134" s="3">
        <v>0</v>
      </c>
      <c r="D134" s="2" t="s">
        <v>64</v>
      </c>
      <c r="E134" s="27">
        <v>-45.783299999999997</v>
      </c>
      <c r="F134" s="3">
        <v>0</v>
      </c>
      <c r="G134" s="4" t="s">
        <v>58</v>
      </c>
      <c r="H134" s="8">
        <f t="shared" si="16"/>
        <v>29.313804326639644</v>
      </c>
      <c r="I134" s="8">
        <f t="shared" si="17"/>
        <v>54.298936881045499</v>
      </c>
      <c r="J134" s="6">
        <f t="shared" si="24"/>
        <v>19773.423417194237</v>
      </c>
      <c r="K134" s="38">
        <v>2749</v>
      </c>
      <c r="L134" s="2">
        <f t="shared" si="22"/>
        <v>2.0341666666666667</v>
      </c>
      <c r="M134" s="2">
        <f t="shared" si="23"/>
        <v>1.0833333333333333</v>
      </c>
      <c r="N134" s="10">
        <f t="shared" si="18"/>
        <v>40827.111014325477</v>
      </c>
      <c r="O134" s="10">
        <f t="shared" si="13"/>
        <v>40827.240910158813</v>
      </c>
      <c r="P134" s="2">
        <f t="shared" si="19"/>
        <v>2.6648913024217857</v>
      </c>
      <c r="Q134" s="7">
        <v>11</v>
      </c>
      <c r="R134" s="7">
        <f t="shared" si="14"/>
        <v>1962.7818438123986</v>
      </c>
      <c r="S134" s="2">
        <f t="shared" si="15"/>
        <v>81.782576825516614</v>
      </c>
      <c r="T134" s="2">
        <f t="shared" si="21"/>
        <v>0.24093297093423871</v>
      </c>
      <c r="U134" s="2" t="str">
        <f t="shared" si="20"/>
        <v>Sun</v>
      </c>
      <c r="V134" s="7"/>
    </row>
    <row r="135" spans="1:33" ht="13">
      <c r="A135">
        <v>119</v>
      </c>
      <c r="B135" s="27">
        <v>-28</v>
      </c>
      <c r="C135" s="3">
        <v>0</v>
      </c>
      <c r="D135" s="2" t="s">
        <v>64</v>
      </c>
      <c r="E135" s="27">
        <v>-46.3</v>
      </c>
      <c r="F135" s="3">
        <v>0</v>
      </c>
      <c r="G135" s="4" t="s">
        <v>58</v>
      </c>
      <c r="H135" s="8">
        <f t="shared" si="16"/>
        <v>28.501359550651276</v>
      </c>
      <c r="I135" s="8">
        <f t="shared" si="17"/>
        <v>52.794018340989716</v>
      </c>
      <c r="J135" s="6">
        <f t="shared" si="24"/>
        <v>19826.217435535225</v>
      </c>
      <c r="K135" s="38">
        <v>2255</v>
      </c>
      <c r="L135" s="2">
        <f t="shared" si="22"/>
        <v>1.7597222222222224</v>
      </c>
      <c r="M135" s="2">
        <f t="shared" si="23"/>
        <v>1.0833333333333333</v>
      </c>
      <c r="N135" s="10">
        <f t="shared" si="18"/>
        <v>40827.348869854082</v>
      </c>
      <c r="O135" s="10">
        <f t="shared" si="13"/>
        <v>40827.46733050223</v>
      </c>
      <c r="P135" s="2">
        <f t="shared" si="19"/>
        <v>2.5910326864228432</v>
      </c>
      <c r="Q135" s="7">
        <v>11</v>
      </c>
      <c r="R135" s="7">
        <f t="shared" si="14"/>
        <v>1968.2159320543769</v>
      </c>
      <c r="S135" s="2">
        <f t="shared" si="15"/>
        <v>82.008997168932368</v>
      </c>
      <c r="T135" s="2">
        <f t="shared" si="21"/>
        <v>0.22642034341575368</v>
      </c>
      <c r="U135" s="2" t="str">
        <f t="shared" si="20"/>
        <v>Sun</v>
      </c>
      <c r="V135" s="7"/>
    </row>
    <row r="136" spans="1:33" ht="13">
      <c r="A136">
        <v>120</v>
      </c>
      <c r="B136" s="27">
        <v>-27.95</v>
      </c>
      <c r="C136" s="3">
        <v>0</v>
      </c>
      <c r="D136" s="2" t="s">
        <v>64</v>
      </c>
      <c r="E136" s="27">
        <v>-46.466700000000003</v>
      </c>
      <c r="F136" s="3">
        <v>0</v>
      </c>
      <c r="G136" s="4" t="s">
        <v>58</v>
      </c>
      <c r="H136" s="8">
        <f t="shared" si="16"/>
        <v>9.3288256656331416</v>
      </c>
      <c r="I136" s="8">
        <f t="shared" si="17"/>
        <v>17.280094741307789</v>
      </c>
      <c r="J136" s="6">
        <f t="shared" si="24"/>
        <v>19843.497530276534</v>
      </c>
      <c r="K136" s="38">
        <v>1752</v>
      </c>
      <c r="L136" s="2">
        <f t="shared" si="22"/>
        <v>1.4802777777777778</v>
      </c>
      <c r="M136" s="2">
        <f t="shared" si="23"/>
        <v>1.0833333333333333</v>
      </c>
      <c r="N136" s="10">
        <f t="shared" si="18"/>
        <v>40827.502666963082</v>
      </c>
      <c r="O136" s="10">
        <f t="shared" ref="O136:O144" si="25">N136+(L136+M136)/24</f>
        <v>40827.609484092711</v>
      </c>
      <c r="P136" s="2">
        <f t="shared" si="19"/>
        <v>0.8480750605121038</v>
      </c>
      <c r="Q136" s="7">
        <v>11</v>
      </c>
      <c r="R136" s="7">
        <f t="shared" ref="R136:R144" si="26">R135+P136+L136+M136</f>
        <v>1971.6276182260001</v>
      </c>
      <c r="S136" s="2">
        <f t="shared" ref="S136:S144" si="27">R136/24</f>
        <v>82.151150759416666</v>
      </c>
      <c r="T136" s="2">
        <f t="shared" si="21"/>
        <v>0.14215359048429832</v>
      </c>
      <c r="U136" s="2" t="str">
        <f t="shared" si="20"/>
        <v>Fri</v>
      </c>
      <c r="V136" s="7"/>
    </row>
    <row r="137" spans="1:33" ht="13">
      <c r="A137">
        <v>121</v>
      </c>
      <c r="B137" s="27">
        <v>-27.916699999999999</v>
      </c>
      <c r="C137" s="3">
        <v>0</v>
      </c>
      <c r="D137" s="2" t="s">
        <v>64</v>
      </c>
      <c r="E137" s="27">
        <v>-46.65</v>
      </c>
      <c r="F137" s="3">
        <v>0</v>
      </c>
      <c r="G137" s="4" t="s">
        <v>58</v>
      </c>
      <c r="H137" s="8">
        <f t="shared" ref="H137:H144" si="28">ACOS((COS(PI()/180*(90-(B136+C136/60)))*COS(PI()/180*(90-(B137+C137/60))))+(SIN(PI()/180*(90-(B136+C136/60)))*SIN(PI()/180*(90-(B137+C137/60)))*COS(ABS(PI()/180*((E136+(F136/60))-(E137+(F137/60)))))))*180/PI()*60</f>
        <v>9.9199500922713515</v>
      </c>
      <c r="I137" s="8">
        <f t="shared" ref="I137:I144" si="29">H137*111.14/60</f>
        <v>18.375054220917303</v>
      </c>
      <c r="J137" s="6">
        <f t="shared" si="24"/>
        <v>19861.872584497451</v>
      </c>
      <c r="K137" s="38">
        <v>1259</v>
      </c>
      <c r="L137" s="2">
        <f t="shared" si="22"/>
        <v>1.2063888888888887</v>
      </c>
      <c r="M137" s="2">
        <f t="shared" si="23"/>
        <v>1.0833333333333333</v>
      </c>
      <c r="N137" s="10">
        <f t="shared" ref="N137:N144" si="30">O136+P137/24</f>
        <v>40827.647059661242</v>
      </c>
      <c r="O137" s="10">
        <f t="shared" si="25"/>
        <v>40827.742464753836</v>
      </c>
      <c r="P137" s="2">
        <f t="shared" ref="P137:P144" si="31">H137/Q137</f>
        <v>0.90181364475194103</v>
      </c>
      <c r="Q137" s="7">
        <v>11</v>
      </c>
      <c r="R137" s="7">
        <f t="shared" si="26"/>
        <v>1974.819154092974</v>
      </c>
      <c r="S137" s="2">
        <f t="shared" si="27"/>
        <v>82.284131420540589</v>
      </c>
      <c r="T137" s="2">
        <f t="shared" si="21"/>
        <v>0.13298066112392348</v>
      </c>
      <c r="U137" s="2" t="str">
        <f t="shared" ref="U137:U144" si="32">VLOOKUP(WEEKDAY(P137,2),$AF$1:$AG$7,2,FALSE)</f>
        <v>Fri</v>
      </c>
      <c r="V137" s="7"/>
    </row>
    <row r="138" spans="1:33" ht="13">
      <c r="A138">
        <v>122</v>
      </c>
      <c r="B138" s="27">
        <v>-27.866700000000002</v>
      </c>
      <c r="C138" s="3">
        <v>0</v>
      </c>
      <c r="D138" s="2" t="s">
        <v>64</v>
      </c>
      <c r="E138" s="27">
        <v>-46.833300000000001</v>
      </c>
      <c r="F138" s="3">
        <v>0</v>
      </c>
      <c r="G138" s="4" t="s">
        <v>58</v>
      </c>
      <c r="H138" s="8">
        <f t="shared" si="28"/>
        <v>10.172813948423526</v>
      </c>
      <c r="I138" s="8">
        <f t="shared" si="29"/>
        <v>18.843442370463176</v>
      </c>
      <c r="J138" s="6">
        <f t="shared" si="24"/>
        <v>19880.716026867914</v>
      </c>
      <c r="K138" s="38">
        <v>756</v>
      </c>
      <c r="L138" s="2">
        <f t="shared" si="22"/>
        <v>0.76027777777777783</v>
      </c>
      <c r="M138" s="2">
        <f t="shared" si="23"/>
        <v>1.0833333333333333</v>
      </c>
      <c r="N138" s="10">
        <f t="shared" si="30"/>
        <v>40827.780998140006</v>
      </c>
      <c r="O138" s="10">
        <f t="shared" si="25"/>
        <v>40827.857815269635</v>
      </c>
      <c r="P138" s="2">
        <f t="shared" si="31"/>
        <v>0.92480126803850238</v>
      </c>
      <c r="Q138" s="7">
        <v>11</v>
      </c>
      <c r="R138" s="7">
        <f t="shared" si="26"/>
        <v>1977.5875664721234</v>
      </c>
      <c r="S138" s="2">
        <f t="shared" si="27"/>
        <v>82.399481936338475</v>
      </c>
      <c r="T138" s="2">
        <f t="shared" si="21"/>
        <v>0.11535051579788558</v>
      </c>
      <c r="U138" s="2" t="str">
        <f t="shared" si="32"/>
        <v>Fri</v>
      </c>
      <c r="V138" s="7"/>
    </row>
    <row r="139" spans="1:33" ht="13">
      <c r="A139">
        <v>123</v>
      </c>
      <c r="B139" s="27">
        <v>-27.8</v>
      </c>
      <c r="C139" s="3">
        <v>0</v>
      </c>
      <c r="D139" s="2" t="s">
        <v>64</v>
      </c>
      <c r="E139" s="27">
        <v>-47.1</v>
      </c>
      <c r="F139" s="3">
        <v>0</v>
      </c>
      <c r="G139" s="4" t="s">
        <v>58</v>
      </c>
      <c r="H139" s="8">
        <f t="shared" si="28"/>
        <v>14.70573741485803</v>
      </c>
      <c r="I139" s="8">
        <f t="shared" si="29"/>
        <v>27.23992760478869</v>
      </c>
      <c r="J139" s="6">
        <f t="shared" si="24"/>
        <v>19907.955954472702</v>
      </c>
      <c r="K139" s="38">
        <v>461</v>
      </c>
      <c r="L139" s="2">
        <f t="shared" si="22"/>
        <v>0.59638888888888886</v>
      </c>
      <c r="M139" s="2">
        <f t="shared" si="23"/>
        <v>1.0833333333333333</v>
      </c>
      <c r="N139" s="10">
        <f t="shared" si="30"/>
        <v>40827.913518820453</v>
      </c>
      <c r="O139" s="10">
        <f t="shared" si="25"/>
        <v>40827.983507246376</v>
      </c>
      <c r="P139" s="2">
        <f t="shared" si="31"/>
        <v>1.3368852195325482</v>
      </c>
      <c r="Q139" s="7">
        <v>11</v>
      </c>
      <c r="R139" s="7">
        <f t="shared" si="26"/>
        <v>1980.6041739138782</v>
      </c>
      <c r="S139" s="2">
        <f t="shared" si="27"/>
        <v>82.525173913078262</v>
      </c>
      <c r="T139" s="2">
        <f t="shared" ref="T139:T144" si="33">S139-S138</f>
        <v>0.12569197673978749</v>
      </c>
      <c r="U139" s="2" t="str">
        <f t="shared" si="32"/>
        <v>Sat</v>
      </c>
      <c r="V139" s="7"/>
    </row>
    <row r="140" spans="1:33" ht="13">
      <c r="A140">
        <v>124</v>
      </c>
      <c r="B140" s="27">
        <v>-27.7333</v>
      </c>
      <c r="C140" s="3">
        <v>0</v>
      </c>
      <c r="D140" s="2" t="s">
        <v>64</v>
      </c>
      <c r="E140" s="27">
        <v>-47.383299999999998</v>
      </c>
      <c r="F140" s="3">
        <v>0</v>
      </c>
      <c r="G140" s="4" t="s">
        <v>58</v>
      </c>
      <c r="H140" s="8">
        <f t="shared" si="28"/>
        <v>15.56403205843189</v>
      </c>
      <c r="I140" s="8">
        <f t="shared" si="29"/>
        <v>28.829775382902007</v>
      </c>
      <c r="J140" s="6">
        <f t="shared" si="24"/>
        <v>19936.785729855605</v>
      </c>
      <c r="K140" s="38">
        <v>184</v>
      </c>
      <c r="L140" s="2">
        <f t="shared" si="22"/>
        <v>0.43361111111111117</v>
      </c>
      <c r="M140" s="2">
        <f t="shared" si="23"/>
        <v>1.0833333333333333</v>
      </c>
      <c r="N140" s="10">
        <f t="shared" si="30"/>
        <v>40828.042461913261</v>
      </c>
      <c r="O140" s="10">
        <f t="shared" si="25"/>
        <v>40828.105667931777</v>
      </c>
      <c r="P140" s="2">
        <f t="shared" si="31"/>
        <v>1.4149120053119899</v>
      </c>
      <c r="Q140" s="7">
        <v>11</v>
      </c>
      <c r="R140" s="7">
        <f t="shared" si="26"/>
        <v>1983.5360303636346</v>
      </c>
      <c r="S140" s="2">
        <f t="shared" si="27"/>
        <v>82.647334598484775</v>
      </c>
      <c r="T140" s="2">
        <f t="shared" si="33"/>
        <v>0.12216068540651293</v>
      </c>
      <c r="U140" s="2" t="str">
        <f t="shared" si="32"/>
        <v>Sat</v>
      </c>
      <c r="V140" s="7"/>
    </row>
    <row r="141" spans="1:33" s="63" customFormat="1" ht="13">
      <c r="A141" s="28" t="s">
        <v>75</v>
      </c>
      <c r="B141" s="62">
        <v>-22.75</v>
      </c>
      <c r="C141" s="30">
        <v>0</v>
      </c>
      <c r="D141" s="31" t="s">
        <v>64</v>
      </c>
      <c r="E141" s="62">
        <v>-44</v>
      </c>
      <c r="F141" s="30">
        <v>0</v>
      </c>
      <c r="G141" s="63" t="s">
        <v>58</v>
      </c>
      <c r="H141" s="32">
        <f t="shared" si="28"/>
        <v>350.82349673446129</v>
      </c>
      <c r="I141" s="32">
        <f t="shared" si="29"/>
        <v>649.84205711780055</v>
      </c>
      <c r="J141" s="33">
        <f t="shared" si="24"/>
        <v>20586.627786973404</v>
      </c>
      <c r="K141" s="37">
        <v>0</v>
      </c>
      <c r="L141" s="2">
        <f t="shared" ref="L141:L144" si="34">IF(K141=0,0,IF(K141&lt;$AA$3,(K141/$AA$1*2/60),(K141-$AA$3)/$AA$2*2/60+$AA$3/$AA$1*2/60)+IF(K141&lt;1000,12*$AD$2,($AD$1*$AD$2))+$AA$4+$AD$3/($AA$2-$AD$4)/60)</f>
        <v>0</v>
      </c>
      <c r="M141" s="34">
        <f>-4+6</f>
        <v>2</v>
      </c>
      <c r="N141" s="35">
        <f>O140+P141/24</f>
        <v>40829.434544813346</v>
      </c>
      <c r="O141" s="35">
        <f>N141+(L141+M141)/24</f>
        <v>40829.517878146682</v>
      </c>
      <c r="P141" s="31">
        <f t="shared" si="31"/>
        <v>31.893045157678298</v>
      </c>
      <c r="Q141" s="34">
        <v>11</v>
      </c>
      <c r="R141" s="34">
        <f t="shared" si="26"/>
        <v>2017.4290755213128</v>
      </c>
      <c r="S141" s="31">
        <f>R141/24</f>
        <v>84.05954481338803</v>
      </c>
      <c r="T141" s="31">
        <f t="shared" si="33"/>
        <v>1.4122102149032543</v>
      </c>
      <c r="U141" s="2" t="str">
        <f t="shared" si="32"/>
        <v>Mon</v>
      </c>
      <c r="V141" s="31">
        <f>S141-S15+1</f>
        <v>35.017370971853602</v>
      </c>
      <c r="W141" s="4" t="s">
        <v>76</v>
      </c>
      <c r="AF141" s="2"/>
      <c r="AG141" s="2"/>
    </row>
    <row r="142" spans="1:33" s="63" customFormat="1" ht="13">
      <c r="A142" s="28" t="s">
        <v>75</v>
      </c>
      <c r="B142" s="62">
        <v>-22.75</v>
      </c>
      <c r="C142" s="30">
        <v>0</v>
      </c>
      <c r="D142" s="31" t="s">
        <v>64</v>
      </c>
      <c r="E142" s="62">
        <v>-44.01</v>
      </c>
      <c r="F142" s="30">
        <v>0</v>
      </c>
      <c r="G142" s="63" t="s">
        <v>58</v>
      </c>
      <c r="H142" s="32">
        <v>0.1</v>
      </c>
      <c r="I142" s="32">
        <f t="shared" si="29"/>
        <v>0.18523333333333333</v>
      </c>
      <c r="J142" s="33">
        <f t="shared" si="24"/>
        <v>20586.813020306738</v>
      </c>
      <c r="K142" s="37">
        <v>0</v>
      </c>
      <c r="L142" s="2">
        <f t="shared" si="34"/>
        <v>0</v>
      </c>
      <c r="M142" s="34">
        <f>24*7</f>
        <v>168</v>
      </c>
      <c r="N142" s="35">
        <f t="shared" si="30"/>
        <v>40829.518256934563</v>
      </c>
      <c r="O142" s="35">
        <f t="shared" si="25"/>
        <v>40836.518256934563</v>
      </c>
      <c r="P142" s="31">
        <f t="shared" si="31"/>
        <v>9.0909090909090922E-3</v>
      </c>
      <c r="Q142" s="34">
        <v>11</v>
      </c>
      <c r="R142" s="34">
        <f t="shared" si="26"/>
        <v>2185.4381664304037</v>
      </c>
      <c r="S142" s="31">
        <f t="shared" si="27"/>
        <v>91.059923601266817</v>
      </c>
      <c r="T142" s="31">
        <f t="shared" si="33"/>
        <v>7.0003787878787875</v>
      </c>
      <c r="U142" s="2" t="str">
        <f t="shared" si="32"/>
        <v>Fri</v>
      </c>
      <c r="V142" s="31">
        <f>S142-S141-1</f>
        <v>6.0003787878787875</v>
      </c>
      <c r="W142" s="34">
        <f>M142</f>
        <v>168</v>
      </c>
      <c r="Y142" s="34"/>
      <c r="AF142" s="2"/>
      <c r="AG142" s="2"/>
    </row>
    <row r="143" spans="1:33" s="63" customFormat="1" ht="13">
      <c r="A143" s="28" t="s">
        <v>0</v>
      </c>
      <c r="B143" s="62">
        <v>-6.88</v>
      </c>
      <c r="C143" s="30">
        <v>0</v>
      </c>
      <c r="D143" s="31" t="s">
        <v>64</v>
      </c>
      <c r="E143" s="62">
        <v>-32.619999999999997</v>
      </c>
      <c r="F143" s="30">
        <v>0</v>
      </c>
      <c r="G143" s="63" t="s">
        <v>58</v>
      </c>
      <c r="H143" s="32">
        <f t="shared" si="28"/>
        <v>1157.4557839005265</v>
      </c>
      <c r="I143" s="32">
        <f t="shared" si="29"/>
        <v>2143.9939303784085</v>
      </c>
      <c r="J143" s="33">
        <f t="shared" si="24"/>
        <v>22730.806950685146</v>
      </c>
      <c r="K143" s="37">
        <v>0</v>
      </c>
      <c r="L143" s="2">
        <f t="shared" si="34"/>
        <v>0</v>
      </c>
      <c r="M143" s="34">
        <v>0</v>
      </c>
      <c r="N143" s="35">
        <f t="shared" si="30"/>
        <v>40840.902559146307</v>
      </c>
      <c r="O143" s="35">
        <f t="shared" si="25"/>
        <v>40840.902559146307</v>
      </c>
      <c r="P143" s="31">
        <f t="shared" si="31"/>
        <v>105.22325308186605</v>
      </c>
      <c r="Q143" s="31">
        <v>11</v>
      </c>
      <c r="R143" s="34">
        <f t="shared" si="26"/>
        <v>2290.6614195122697</v>
      </c>
      <c r="S143" s="31">
        <f t="shared" si="27"/>
        <v>95.444225813011244</v>
      </c>
      <c r="T143" s="31">
        <f t="shared" si="33"/>
        <v>4.3843022117444264</v>
      </c>
      <c r="U143" s="2" t="str">
        <f t="shared" si="32"/>
        <v>Fri</v>
      </c>
      <c r="AF143" s="2"/>
      <c r="AG143" s="2"/>
    </row>
    <row r="144" spans="1:33" s="63" customFormat="1">
      <c r="A144" s="64" t="s">
        <v>1</v>
      </c>
      <c r="B144" s="62">
        <f>13+8/60</f>
        <v>13.133333333333333</v>
      </c>
      <c r="C144" s="64">
        <v>0</v>
      </c>
      <c r="D144" s="32" t="s">
        <v>57</v>
      </c>
      <c r="E144" s="62">
        <f>-(59+39/60)</f>
        <v>-59.65</v>
      </c>
      <c r="F144" s="64">
        <v>0</v>
      </c>
      <c r="G144" s="32" t="s">
        <v>58</v>
      </c>
      <c r="H144" s="32">
        <f t="shared" si="28"/>
        <v>2009.2592281818336</v>
      </c>
      <c r="I144" s="32">
        <f t="shared" si="29"/>
        <v>3721.8178436688163</v>
      </c>
      <c r="J144" s="33">
        <f t="shared" si="24"/>
        <v>26452.624794353964</v>
      </c>
      <c r="K144" s="30">
        <v>0</v>
      </c>
      <c r="L144" s="2">
        <f t="shared" si="34"/>
        <v>0</v>
      </c>
      <c r="M144" s="34">
        <v>0</v>
      </c>
      <c r="N144" s="35">
        <f t="shared" si="30"/>
        <v>40848.513389556087</v>
      </c>
      <c r="O144" s="35">
        <f t="shared" si="25"/>
        <v>40848.513389556087</v>
      </c>
      <c r="P144" s="31">
        <f t="shared" si="31"/>
        <v>182.65992983471213</v>
      </c>
      <c r="Q144" s="31">
        <v>11</v>
      </c>
      <c r="R144" s="34">
        <f t="shared" si="26"/>
        <v>2473.3213493469821</v>
      </c>
      <c r="S144" s="31">
        <f t="shared" si="27"/>
        <v>103.05505622279092</v>
      </c>
      <c r="T144" s="31">
        <f t="shared" si="33"/>
        <v>7.6108304097796804</v>
      </c>
      <c r="U144" s="2" t="str">
        <f t="shared" si="32"/>
        <v>Fri</v>
      </c>
      <c r="V144" s="31">
        <f>S144-S142+1</f>
        <v>12.995132621524107</v>
      </c>
      <c r="W144" s="63" t="s">
        <v>2</v>
      </c>
      <c r="AF144" s="2"/>
      <c r="AG144" s="2"/>
    </row>
    <row r="145" spans="1:30">
      <c r="W145" s="63"/>
      <c r="X145" s="63"/>
      <c r="Y145" s="63"/>
      <c r="Z145" s="63"/>
      <c r="AA145" s="63"/>
      <c r="AB145" s="63"/>
      <c r="AC145" s="63"/>
      <c r="AD145" s="63"/>
    </row>
    <row r="146" spans="1:30">
      <c r="W146" s="4">
        <f>S144-SUM(W2:W143)/24</f>
        <v>77.92380622279093</v>
      </c>
    </row>
    <row r="148" spans="1:30">
      <c r="A148" s="1" t="s">
        <v>3</v>
      </c>
      <c r="P148" s="2">
        <f>SUM(P15:P141)</f>
        <v>365.16551443560854</v>
      </c>
      <c r="S148" s="2"/>
      <c r="V148" s="4">
        <f>P148/24</f>
        <v>15.215229768150357</v>
      </c>
    </row>
    <row r="149" spans="1:30">
      <c r="A149" s="1" t="s">
        <v>4</v>
      </c>
      <c r="L149" s="2">
        <f>SUM(L15:L142)</f>
        <v>314.91805555555567</v>
      </c>
      <c r="V149" s="4">
        <f>L149/24</f>
        <v>13.121585648148153</v>
      </c>
    </row>
    <row r="150" spans="1:30">
      <c r="A150" s="1" t="s">
        <v>5</v>
      </c>
      <c r="M150" s="2">
        <f>SUM(M16:M141)</f>
        <v>136.33333333333317</v>
      </c>
      <c r="V150" s="4">
        <f>M150/24</f>
        <v>5.6805555555555491</v>
      </c>
    </row>
    <row r="152" spans="1:30">
      <c r="V152" s="4">
        <f>SUM(V148:V150)</f>
        <v>34.017370971854056</v>
      </c>
    </row>
  </sheetData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U.S. Dept. of Commerce NOAA/AOML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Molly Baringer</dc:creator>
  <cp:lastModifiedBy>Molly Baringer</cp:lastModifiedBy>
  <dcterms:created xsi:type="dcterms:W3CDTF">2011-09-09T15:27:11Z</dcterms:created>
  <dcterms:modified xsi:type="dcterms:W3CDTF">2011-09-09T15:34:28Z</dcterms:modified>
</cp:coreProperties>
</file>